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7485" tabRatio="814" firstSheet="3" activeTab="7"/>
  </bookViews>
  <sheets>
    <sheet name="тракторист 9 мес" sheetId="1" r:id="rId1"/>
    <sheet name="електрогазосварщик 9 мес" sheetId="2" r:id="rId2"/>
    <sheet name="портной 1,5" sheetId="3" r:id="rId3"/>
    <sheet name="Сварщик 9 мес. 2015" sheetId="4" r:id="rId4"/>
    <sheet name="тракторист 1,5" sheetId="5" r:id="rId5"/>
    <sheet name="Повар 9 мес.2015" sheetId="6" r:id="rId6"/>
    <sheet name="Сварщик 6мес. 2016" sheetId="7" r:id="rId7"/>
    <sheet name="Повар 16675 2022-2023" sheetId="8" r:id="rId8"/>
  </sheets>
  <definedNames>
    <definedName name="_xlnm.Print_Area" localSheetId="1">'електрогазосварщик 9 мес'!$A$1:$M$142</definedName>
    <definedName name="_xlnm.Print_Area" localSheetId="7">'Повар 16675 2022-2023'!$A$1:$K$132</definedName>
    <definedName name="_xlnm.Print_Area" localSheetId="6">'Сварщик 6мес. 2016'!$A$1:$L$145</definedName>
    <definedName name="_xlnm.Print_Area" localSheetId="3">'Сварщик 9 мес. 2015'!$A$1:$J$141</definedName>
  </definedNames>
  <calcPr fullCalcOnLoad="1"/>
</workbook>
</file>

<file path=xl/sharedStrings.xml><?xml version="1.0" encoding="utf-8"?>
<sst xmlns="http://schemas.openxmlformats.org/spreadsheetml/2006/main" count="984" uniqueCount="429">
  <si>
    <t xml:space="preserve">                    РОЗРАХУНОК  </t>
  </si>
  <si>
    <t xml:space="preserve">       ЗАРОБІТНОЇ  ПЛАТИ  ВИКЛАДАЧАМ  ТА  МАЙСТРАМ  ВИРОБНИЧОГО НАВЧАННЯ</t>
  </si>
  <si>
    <t>№</t>
  </si>
  <si>
    <t>Дисципліна</t>
  </si>
  <si>
    <t>П.І.Б. викладача</t>
  </si>
  <si>
    <t>Стаж роботи, категорія</t>
  </si>
  <si>
    <t>Почасова тарифна ставка</t>
  </si>
  <si>
    <t>Заробітна плата</t>
  </si>
  <si>
    <t>Вислуга</t>
  </si>
  <si>
    <t>20% надбавка</t>
  </si>
  <si>
    <t>Кількість го-дин</t>
  </si>
  <si>
    <t>З/пл за період навчання</t>
  </si>
  <si>
    <t>Скубченко О.М.</t>
  </si>
  <si>
    <t xml:space="preserve">37 років  12т.р. </t>
  </si>
  <si>
    <t>Основи правових знань</t>
  </si>
  <si>
    <t>Основи галузевої економіки та підприємництва</t>
  </si>
  <si>
    <t>Калмикова І.С.</t>
  </si>
  <si>
    <t>26 років  12 т.р.</t>
  </si>
  <si>
    <t>Інформаційні технології</t>
  </si>
  <si>
    <t>Войтова О.Г.</t>
  </si>
  <si>
    <t>25 років  9 т.р.</t>
  </si>
  <si>
    <t>Правила дорожнього руху</t>
  </si>
  <si>
    <t>Агротехнологія</t>
  </si>
  <si>
    <t>Скубченко М.С.</t>
  </si>
  <si>
    <t>Трактори</t>
  </si>
  <si>
    <t>Гордєєв І.Г.</t>
  </si>
  <si>
    <t>33 роки   10 т.р.</t>
  </si>
  <si>
    <t>24 роки   10 т.р</t>
  </si>
  <si>
    <t>Карпов С.А.</t>
  </si>
  <si>
    <t>13 років   11 т.р.</t>
  </si>
  <si>
    <t>Основи безпеки руху трактора</t>
  </si>
  <si>
    <t>Сисенко А.М.</t>
  </si>
  <si>
    <t>30 років  11 т.р.</t>
  </si>
  <si>
    <t>Сільськогосподарські машини</t>
  </si>
  <si>
    <t>Черкашин Д.М.</t>
  </si>
  <si>
    <t>32 роки   12 т.р.</t>
  </si>
  <si>
    <t>Система технічного обслуговування і ремонту с/г техніки</t>
  </si>
  <si>
    <t>Лішофа О.В.</t>
  </si>
  <si>
    <t>24 роки 11 т.р.</t>
  </si>
  <si>
    <t>Технічне креслення</t>
  </si>
  <si>
    <t>Слюсарні роботи</t>
  </si>
  <si>
    <t>Скляров Б.О.</t>
  </si>
  <si>
    <t>7 років   8 т.р.</t>
  </si>
  <si>
    <t>Охорона праці</t>
  </si>
  <si>
    <t>Єрмакова С.П.</t>
  </si>
  <si>
    <t>23 роки  12 т.р</t>
  </si>
  <si>
    <t>ВСЬОГО</t>
  </si>
  <si>
    <t>Заробітна плата майстра виробничого навчання</t>
  </si>
  <si>
    <t>П.І.Б.</t>
  </si>
  <si>
    <t>Оклад</t>
  </si>
  <si>
    <t>ЗАТВЕРДЖУЮ:</t>
  </si>
  <si>
    <t>Директор Амвросіївського</t>
  </si>
  <si>
    <t>професійного ліцею</t>
  </si>
  <si>
    <t>_______________ Сисенко А.М.</t>
  </si>
  <si>
    <t>_______________ 2013 рік</t>
  </si>
  <si>
    <t xml:space="preserve">                               витрат на перепідготовку з професії  </t>
  </si>
  <si>
    <t xml:space="preserve">      "Тракторист - машиніст сільськогосподарського виробництва категорія А,В,С"</t>
  </si>
  <si>
    <t>з працюючого населення</t>
  </si>
  <si>
    <t xml:space="preserve">       2013 - 2014 навчальний рік</t>
  </si>
  <si>
    <t xml:space="preserve">                    КОШТОРИС</t>
  </si>
  <si>
    <t>Вихідні дані:</t>
  </si>
  <si>
    <t>Код: 8331</t>
  </si>
  <si>
    <t>Кваліфікація: Тракторист-машиніст с/г</t>
  </si>
  <si>
    <t>виробництва кат. А,В,С</t>
  </si>
  <si>
    <t>Термін навчання - 9 місяців</t>
  </si>
  <si>
    <t xml:space="preserve">Кількість годин теоретичного навчання </t>
  </si>
  <si>
    <t>Кількість годин виробничого навчання в</t>
  </si>
  <si>
    <t xml:space="preserve">майстерні </t>
  </si>
  <si>
    <t xml:space="preserve">Практика </t>
  </si>
  <si>
    <t>1.  Заробітна плата</t>
  </si>
  <si>
    <t>заробітна плата викладачів (додаток № 1)</t>
  </si>
  <si>
    <t>заробітна плата майстрів в/н</t>
  </si>
  <si>
    <t>заробітна плата АУП 15%</t>
  </si>
  <si>
    <t>Всього</t>
  </si>
  <si>
    <t>2.   Нарахування на заробітну плату 36,3%</t>
  </si>
  <si>
    <t>3.   Разом ( 1+2 )</t>
  </si>
  <si>
    <t>4.   Канцелярські товари</t>
  </si>
  <si>
    <t xml:space="preserve">Бухгалтер </t>
  </si>
  <si>
    <t>Амвросіївського професійного ліцею  _____________________________ І.В.Саламатіна</t>
  </si>
  <si>
    <t>Державна кваліфікаційна атестація</t>
  </si>
  <si>
    <t>Вища категорія 12 т.р.</t>
  </si>
  <si>
    <t>Кваліфікаційна атестація    - 21</t>
  </si>
  <si>
    <t xml:space="preserve">             Найменування</t>
  </si>
  <si>
    <t xml:space="preserve">        Кількість</t>
  </si>
  <si>
    <t xml:space="preserve">       Ціна (грн.)</t>
  </si>
  <si>
    <t xml:space="preserve">        Сума (грн)</t>
  </si>
  <si>
    <t>Папір (500 аркушів)</t>
  </si>
  <si>
    <t>Ручка</t>
  </si>
  <si>
    <t>Швидкозшивач</t>
  </si>
  <si>
    <t>Папка</t>
  </si>
  <si>
    <t>Заправка картриджа</t>
  </si>
  <si>
    <t xml:space="preserve">       Канцелярські витрати</t>
  </si>
  <si>
    <t xml:space="preserve">1. Електроенергія </t>
  </si>
  <si>
    <t>грн.</t>
  </si>
  <si>
    <t>2. Вода та стоки</t>
  </si>
  <si>
    <t>3. Теплопостачання</t>
  </si>
  <si>
    <t xml:space="preserve">            Господарські товари</t>
  </si>
  <si>
    <t>1. Журнали</t>
  </si>
  <si>
    <t>6.   Господарські товари</t>
  </si>
  <si>
    <t xml:space="preserve">             Поліграфічні видання</t>
  </si>
  <si>
    <t>1.Свідоцтва про закінчення навчання</t>
  </si>
  <si>
    <t>грн</t>
  </si>
  <si>
    <t>чол.</t>
  </si>
  <si>
    <t>7.   Поліграфічні видання</t>
  </si>
  <si>
    <t>8.   Накладні витрати</t>
  </si>
  <si>
    <t>9.   Вартість навчання</t>
  </si>
  <si>
    <t>10.   Вартість навчання 1 слухача за весь період навчання</t>
  </si>
  <si>
    <t>11.   Вартість навчання слухача за місяць</t>
  </si>
  <si>
    <t xml:space="preserve"> </t>
  </si>
  <si>
    <t>Ціна</t>
  </si>
  <si>
    <t>шт.</t>
  </si>
  <si>
    <t>Вартість</t>
  </si>
  <si>
    <t xml:space="preserve">             теоретичного навчання  1 шт. * 36,91 грн.   =  36,91 грн.</t>
  </si>
  <si>
    <t xml:space="preserve">             виробничого навчання  1 шт. *  17,00 грн.   = 17,00 грн.</t>
  </si>
  <si>
    <t>Почасова ставка</t>
  </si>
  <si>
    <t>-</t>
  </si>
  <si>
    <t>Разом</t>
  </si>
  <si>
    <t>Індівідуальне навчання (практика)</t>
  </si>
  <si>
    <t>16 годин * 1 учня * 10 учнів   = 160 годин</t>
  </si>
  <si>
    <t>1678,00 грн : 160 годин = 10,49 грн.</t>
  </si>
  <si>
    <t>Продовж. навчальн. годин</t>
  </si>
  <si>
    <t>в майстерні</t>
  </si>
  <si>
    <t>на виробн</t>
  </si>
  <si>
    <t>72м2 * 8,42 грн./м2</t>
  </si>
  <si>
    <t xml:space="preserve">     (30*24) год</t>
  </si>
  <si>
    <t>0,84 грн/год * 436 = 366,24 грн</t>
  </si>
  <si>
    <t>группа № _____  ( за договорами з фізичними особами)</t>
  </si>
  <si>
    <t>Кількість учнів  -  10</t>
  </si>
  <si>
    <t>0,012 л х 10чол. Х 45 дн. Х 10,35 грн/м3 = 55,89 грн</t>
  </si>
  <si>
    <t>14 шт. х 0,04 кВт х 2 х 45 дн х 1,24 грн/кВт час   = 62,5 грн</t>
  </si>
  <si>
    <t xml:space="preserve"> Господарські витрати (комунальні послуги)</t>
  </si>
  <si>
    <t>14798,91 + 611,40 = 15401,31 * 15% = 2310,20</t>
  </si>
  <si>
    <t xml:space="preserve">                 Заробітна плата АУП  15%</t>
  </si>
  <si>
    <t xml:space="preserve">               Нарахування на заробітну плату 36,3%</t>
  </si>
  <si>
    <t>15401,31 + 2310,20 = 17711,51 * 36,3% = 6429,28</t>
  </si>
  <si>
    <t>5.   Господарські витрати (комунальні послуги)</t>
  </si>
  <si>
    <t xml:space="preserve">                   "Електрогазозварник" з працюючого населення</t>
  </si>
  <si>
    <t>Код: 7212</t>
  </si>
  <si>
    <t>Кваліфікація: 3 розряд</t>
  </si>
  <si>
    <t>56м2 * 8,43 грн./м2</t>
  </si>
  <si>
    <t>0,66 грн/год * 558 = 368,28 грн</t>
  </si>
  <si>
    <t>0,012 л х 10чол. Х 59 дн. Х 10,35 грн/м3 = 73,28 грн</t>
  </si>
  <si>
    <t>12 шт. х 0,04 кВт х 2 год х 28 дн х 1,24 грн/кВт час   = 33,33 грн</t>
  </si>
  <si>
    <t>теореричне навчання</t>
  </si>
  <si>
    <t>виробниче навчання</t>
  </si>
  <si>
    <t>5 шт. х 0,1кВт х 3 год х 31 день х 1,24 грн/кВт час = 57,66 грн.</t>
  </si>
  <si>
    <t>Сенченко Н.Г.</t>
  </si>
  <si>
    <t>Обладнання та технології зварювальних робіт</t>
  </si>
  <si>
    <t>Матеріалознавство</t>
  </si>
  <si>
    <t>Віноградов О.М.</t>
  </si>
  <si>
    <t>Читання креслень</t>
  </si>
  <si>
    <t>Електротехніка з основами промислової електроніки</t>
  </si>
  <si>
    <t>ТімченкоО.М.</t>
  </si>
  <si>
    <t>Віноградов О.М</t>
  </si>
  <si>
    <t>Загальна з/пл</t>
  </si>
  <si>
    <t>Почасова ставка в майстерні</t>
  </si>
  <si>
    <t>Почасова ставка на виробництві</t>
  </si>
  <si>
    <t>2326,50:150,6=15,45 грн.</t>
  </si>
  <si>
    <t>2326,50:166,8=13,95 грн.</t>
  </si>
  <si>
    <t>9472,59 + 4635,00 = 14107,59 * 15% = 2116,14</t>
  </si>
  <si>
    <t>14107,59 + 2116,14 = 16223,73 * 36,3% = 5889,21</t>
  </si>
  <si>
    <t xml:space="preserve">                                "Водій автотранспортних засобів" </t>
  </si>
  <si>
    <t>Кількість учнів  -  30</t>
  </si>
  <si>
    <t>26 років  12 т.р. вища</t>
  </si>
  <si>
    <t xml:space="preserve">30 років  12 т.р. вища </t>
  </si>
  <si>
    <t>Кваліфікаційна атестація    - 16</t>
  </si>
  <si>
    <t>10 років       9 т.р. спец.</t>
  </si>
  <si>
    <t xml:space="preserve">22 роки  11 т.р.      1 катег. </t>
  </si>
  <si>
    <t>25 років  10 т.р.  спец.</t>
  </si>
  <si>
    <t>33 роки  10 т.р.       2 катег.</t>
  </si>
  <si>
    <t>23 роки  12 т.р  вища</t>
  </si>
  <si>
    <t xml:space="preserve">                               витрат на професійне навчання учнів  </t>
  </si>
  <si>
    <t xml:space="preserve">                                         з професії  "Кравець" </t>
  </si>
  <si>
    <t xml:space="preserve">  2013 - 2014, 2014 - 2015  навчальний рік</t>
  </si>
  <si>
    <t>Код: 7433</t>
  </si>
  <si>
    <t>Кваліфікація: 4 розряд</t>
  </si>
  <si>
    <t>Термін навчання - 15 місяців</t>
  </si>
  <si>
    <t>26 років Вища кат.  12 т.р.</t>
  </si>
  <si>
    <t>10 років  спец.          9 т.р.</t>
  </si>
  <si>
    <t>18 років  спец.       10 т.р.</t>
  </si>
  <si>
    <t>20 років  спец.       10 т.р</t>
  </si>
  <si>
    <t>18 років спец.             8 т.р.</t>
  </si>
  <si>
    <t>29 років  Вища             12 т.р.</t>
  </si>
  <si>
    <t>Основы электротехники</t>
  </si>
  <si>
    <t>Основы материаловедения</t>
  </si>
  <si>
    <t>Допуски и технические измерения</t>
  </si>
  <si>
    <t>Охрана труда</t>
  </si>
  <si>
    <t>Охрименко Н.Н.</t>
  </si>
  <si>
    <t>Лишофа А.В.</t>
  </si>
  <si>
    <t>Гордеев И.Г.</t>
  </si>
  <si>
    <t>Ермакова С.П.</t>
  </si>
  <si>
    <t xml:space="preserve">25 роки     вища катег.  12 т.р. </t>
  </si>
  <si>
    <t xml:space="preserve">25 роки  Вища       12 т.р </t>
  </si>
  <si>
    <t>Головко В.В.</t>
  </si>
  <si>
    <t>Шульга Л.А.</t>
  </si>
  <si>
    <t>29 років     2 катег        10 т.р.</t>
  </si>
  <si>
    <t>29 роки  2 кат.  10 т.р</t>
  </si>
  <si>
    <t>МДК № 3,5</t>
  </si>
  <si>
    <t>Петунина Т.Н.</t>
  </si>
  <si>
    <t xml:space="preserve">Физиология питания с основами товароведения продовольственных товаров        МДК №4,7                               </t>
  </si>
  <si>
    <t>Основы микробиологии санитарии и гигиены в пищевом производстве  Охорона праці  МДК № 6</t>
  </si>
  <si>
    <t>Техническое оснащение и организация рабочего места   МДК№ 1,2</t>
  </si>
  <si>
    <t>Лазебник Н.В.</t>
  </si>
  <si>
    <t>РАСЧЁТ</t>
  </si>
  <si>
    <t>Дисциплина</t>
  </si>
  <si>
    <t>Стаж работы, категория</t>
  </si>
  <si>
    <t>Почасовая тарифная ставка</t>
  </si>
  <si>
    <t>Заработная плата</t>
  </si>
  <si>
    <t>Выслуга</t>
  </si>
  <si>
    <t>З/пл за период обучения</t>
  </si>
  <si>
    <t>ФИО преподава-теля</t>
  </si>
  <si>
    <t>Количес-тво часов</t>
  </si>
  <si>
    <t>ВСЕГО</t>
  </si>
  <si>
    <t>Зароботная  плата мастера производственного обучения</t>
  </si>
  <si>
    <t>ФИО</t>
  </si>
  <si>
    <t>Почасовая ставка</t>
  </si>
  <si>
    <t>Продолж. обучения, часов</t>
  </si>
  <si>
    <t>Общая зарплата</t>
  </si>
  <si>
    <t>4866:150,6=32.3 руб.</t>
  </si>
  <si>
    <t>4866:167,08=29,13 руб.</t>
  </si>
  <si>
    <t>5 шт. х 0,1кВт х 3 год х 17 день х  6,39832 руб./кВт час = 163.16 руб.</t>
  </si>
  <si>
    <t>0,012 л х 10чел. Х 44 дн. Х 127.88руб./м3 = 675,21руб.</t>
  </si>
  <si>
    <t>56м2 *59.98 руб../м2</t>
  </si>
  <si>
    <t>4.66руб./час * 423 = 1971,18 руб</t>
  </si>
  <si>
    <t xml:space="preserve">     (30*24) час</t>
  </si>
  <si>
    <t>руб.</t>
  </si>
  <si>
    <t>чел.</t>
  </si>
  <si>
    <t xml:space="preserve">         Хозяйственные товары</t>
  </si>
  <si>
    <t>1. Журналы</t>
  </si>
  <si>
    <t>1.Свидетельства о  окончании обучения</t>
  </si>
  <si>
    <t>стоимость</t>
  </si>
  <si>
    <t>Цена</t>
  </si>
  <si>
    <t>Утверждаю:</t>
  </si>
  <si>
    <t>Директор Амвросиевского</t>
  </si>
  <si>
    <t xml:space="preserve"> А.М.Сысенко</t>
  </si>
  <si>
    <t>_______________ 2015 год</t>
  </si>
  <si>
    <t>СМЕТА</t>
  </si>
  <si>
    <t>"Сварщик(электросварочные и газосварочные работы)</t>
  </si>
  <si>
    <t xml:space="preserve">       2015 - 2016 учебный год</t>
  </si>
  <si>
    <t>Выходные данные:</t>
  </si>
  <si>
    <t>Код: 15.01.05</t>
  </si>
  <si>
    <t>Квалификация: 3 разряд</t>
  </si>
  <si>
    <t>Срок обучения - 9 месяцев</t>
  </si>
  <si>
    <t xml:space="preserve">Количество часов производственного обучения </t>
  </si>
  <si>
    <t>Квалификационная аттестация   - 7</t>
  </si>
  <si>
    <t>обучения-156</t>
  </si>
  <si>
    <t>Количество  часов  теоретического  обучения-260</t>
  </si>
  <si>
    <t>зароботная плата мастеров п/о</t>
  </si>
  <si>
    <t>заробатная плата АУП 15%</t>
  </si>
  <si>
    <t>3. Итого ( 1+2 )</t>
  </si>
  <si>
    <t>4.   Канцелярские товары</t>
  </si>
  <si>
    <t>5.   Хозяйственные затраты (комунальные услуги)</t>
  </si>
  <si>
    <t xml:space="preserve">6.  Хозяйственные товары </t>
  </si>
  <si>
    <t>7.   Полиграфическая продукция</t>
  </si>
  <si>
    <t>8.   Накладные расходы</t>
  </si>
  <si>
    <t>9.   Стоимость обучения</t>
  </si>
  <si>
    <t>10. Стоимостьобучения 1 слушателя за вес период обучения</t>
  </si>
  <si>
    <t xml:space="preserve"> Главный бухгалтер </t>
  </si>
  <si>
    <t>Амвросиевского профессионального лицея  _____________________________ И.В.Саламатина</t>
  </si>
  <si>
    <t xml:space="preserve">       ЗАРОБОТНОЙ ПЛАТЫ ПРЕПОДАВАТЕЛЕЙ   И МАСТЕРОВ   ПРОИЗВОДСТВЕННОГО ОБУЧЕНИЯ</t>
  </si>
  <si>
    <t>Почасовяа ставка в мастерской</t>
  </si>
  <si>
    <t>Почасовая ставка на производстве</t>
  </si>
  <si>
    <t>Заработная плата АУП 15%</t>
  </si>
  <si>
    <t>Начисления на заработную плату 28%</t>
  </si>
  <si>
    <t xml:space="preserve">       Канцелярские затраты</t>
  </si>
  <si>
    <t xml:space="preserve">             Наименование</t>
  </si>
  <si>
    <t xml:space="preserve">        Количество</t>
  </si>
  <si>
    <t xml:space="preserve">       Цена (руб.)</t>
  </si>
  <si>
    <t xml:space="preserve">        Сумма (руб.)</t>
  </si>
  <si>
    <r>
      <t xml:space="preserve"> </t>
    </r>
    <r>
      <rPr>
        <b/>
        <i/>
        <sz val="10"/>
        <rFont val="Arial"/>
        <family val="2"/>
      </rPr>
      <t xml:space="preserve"> Хозяйственные затраты (комунальные услуги)</t>
    </r>
  </si>
  <si>
    <t>3. Теплоснабжение</t>
  </si>
  <si>
    <t>на профессиональное обучение слушателей по професии</t>
  </si>
  <si>
    <t xml:space="preserve">34 года ,           1 кат. </t>
  </si>
  <si>
    <t>25 лет           1 кат.</t>
  </si>
  <si>
    <t>15 лет           1 кат.</t>
  </si>
  <si>
    <t>26лет                     2 кат.</t>
  </si>
  <si>
    <t>Высшая категория 12 т.р.</t>
  </si>
  <si>
    <t>Тимченко А.Н.</t>
  </si>
  <si>
    <t>Виноградов И.Н.</t>
  </si>
  <si>
    <t xml:space="preserve">в учебной  мастерской </t>
  </si>
  <si>
    <t>на производстве</t>
  </si>
  <si>
    <t>зароботная плата преподавателей (приложение№ 1)</t>
  </si>
  <si>
    <t>Всего</t>
  </si>
  <si>
    <t>Профессиональ    ные модули №1,2,3,4</t>
  </si>
  <si>
    <t>Государственная  квалификационная аттестация</t>
  </si>
  <si>
    <t>Бумага (500 листов)</t>
  </si>
  <si>
    <t>Скоросшиватель</t>
  </si>
  <si>
    <t>Количество  учащихся -  10</t>
  </si>
  <si>
    <t xml:space="preserve">             Полиграфическая продукция</t>
  </si>
  <si>
    <t xml:space="preserve">1.  Зароботная </t>
  </si>
  <si>
    <t xml:space="preserve"> плата</t>
  </si>
  <si>
    <t>Головко В.В..</t>
  </si>
  <si>
    <t>12 шт. х 0,04 кВт х 2 год х 28 дн х 6,39832 руб./кВт час   = 172 руб</t>
  </si>
  <si>
    <t>группа № ________   ( по договарам с физическими лицами)</t>
  </si>
  <si>
    <t>Государствен-ная  квалификационная аттестация</t>
  </si>
  <si>
    <t>Почасовя ставка в мастерской</t>
  </si>
  <si>
    <t xml:space="preserve">             теоретического  обучения  1 шт. *215 рос.руб.   = 215 рос. руб.</t>
  </si>
  <si>
    <t xml:space="preserve">             производственного обучения1 шт. *  53,00 рос. руб.   = 53,00 рос. руб.</t>
  </si>
  <si>
    <t>рос.руб.</t>
  </si>
  <si>
    <t>рос. руб.</t>
  </si>
  <si>
    <t>Оклад, надбавка (20+30%)</t>
  </si>
  <si>
    <t>(19328,09+ 9699,6)*15% = 29027,69 * 15% = 4354,15 руб.</t>
  </si>
  <si>
    <t>2.  Начисления на зароботную плату 28%</t>
  </si>
  <si>
    <t>(29027,69 + 4354,15)*28%= 33381,84*28%=9346,92</t>
  </si>
  <si>
    <t>11.   Стоимомть  обучения  слушателя  за месяц</t>
  </si>
  <si>
    <t xml:space="preserve">                    </t>
  </si>
  <si>
    <t>профессионального лицея</t>
  </si>
  <si>
    <t xml:space="preserve">                  </t>
  </si>
  <si>
    <t xml:space="preserve">                              </t>
  </si>
  <si>
    <t xml:space="preserve">                               "Повар"</t>
  </si>
  <si>
    <t xml:space="preserve">1. Електроэнерия </t>
  </si>
  <si>
    <t>производственное обучение</t>
  </si>
  <si>
    <t>теоретическое  обучение</t>
  </si>
  <si>
    <t>ОП.05 Безопасность жизнедеятельности</t>
  </si>
  <si>
    <t>Высшая категория       12 т.р.</t>
  </si>
  <si>
    <t>16 лет ,           1 кат. ,11т.р.</t>
  </si>
  <si>
    <t>35 лет                   1кат., 11 т.р.</t>
  </si>
  <si>
    <t>26 лет высшая, 12 т.р</t>
  </si>
  <si>
    <t>35 лет высшая,12 т.р.</t>
  </si>
  <si>
    <t xml:space="preserve">Оклад,  </t>
  </si>
  <si>
    <t xml:space="preserve">надбавка </t>
  </si>
  <si>
    <t>(20+30%)</t>
  </si>
  <si>
    <t>Комунальные услуги</t>
  </si>
  <si>
    <t xml:space="preserve"> Сумма (руб.)</t>
  </si>
  <si>
    <t>ОП.01Основы электротехники</t>
  </si>
  <si>
    <t xml:space="preserve"> ОП.02Основы материаловедения</t>
  </si>
  <si>
    <t>ОП.03 Допуски и технические измерения</t>
  </si>
  <si>
    <t>ОП.04Охрана труда</t>
  </si>
  <si>
    <t xml:space="preserve"> надбавка (20+30%)</t>
  </si>
  <si>
    <t>5 шт. х 0,1кВт х 3ч х 19день х  3,85 руб./кВт час = 26,35 руб.</t>
  </si>
  <si>
    <t>4.66руб./час * 440= 1971,18 руб</t>
  </si>
  <si>
    <t>56м2 *59.98 руб./м2</t>
  </si>
  <si>
    <t>(освещение)</t>
  </si>
  <si>
    <t>производственное обучение (обучение)</t>
  </si>
  <si>
    <t>12 шт. х 0,04 кВт х 2 ч х27дн х 3,85 руб./кВт час   = 170,16 руб</t>
  </si>
  <si>
    <t xml:space="preserve">Срок  - </t>
  </si>
  <si>
    <t>месяцев</t>
  </si>
  <si>
    <t>обучения-</t>
  </si>
  <si>
    <t>_______________ 2016 год</t>
  </si>
  <si>
    <t>Директор ГПОУ " Амвросиевский</t>
  </si>
  <si>
    <t>профессиональный лицей</t>
  </si>
  <si>
    <t xml:space="preserve">       2016- 2017 учебный год</t>
  </si>
  <si>
    <t>0,012 л х 10чел. Х 46 дн. Х 17,28 руб./м3 = 95,3856руб.</t>
  </si>
  <si>
    <t xml:space="preserve"> руб.</t>
  </si>
  <si>
    <r>
      <t>(10</t>
    </r>
    <r>
      <rPr>
        <sz val="12"/>
        <color indexed="10"/>
        <rFont val="Times New Roman"/>
        <family val="1"/>
      </rPr>
      <t>КВТ</t>
    </r>
    <r>
      <rPr>
        <b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х 40 ч х 0,3 коеф</t>
    </r>
    <r>
      <rPr>
        <b/>
        <sz val="14"/>
        <color indexed="10"/>
        <rFont val="Times New Roman"/>
        <family val="1"/>
      </rPr>
      <t xml:space="preserve">. х </t>
    </r>
    <r>
      <rPr>
        <sz val="14"/>
        <color indexed="10"/>
        <rFont val="Times New Roman"/>
        <family val="1"/>
      </rPr>
      <t>4 ап) х. 3,85</t>
    </r>
    <r>
      <rPr>
        <sz val="12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грн/квт = 3049,20</t>
    </r>
  </si>
  <si>
    <t>25 лет           1 кат., 11т.р.</t>
  </si>
  <si>
    <t>:158,4=42,9 руб.</t>
  </si>
  <si>
    <t xml:space="preserve">       6795:176=38,61 руб.</t>
  </si>
  <si>
    <t>(27474,7+10424,7)*15%</t>
  </si>
  <si>
    <t>(27474,7+10424,7+5684,85)+*28%</t>
  </si>
  <si>
    <t>индивидуальная форма обучения</t>
  </si>
  <si>
    <t>Петунина Т.Н</t>
  </si>
  <si>
    <t>30 год высшая кат.</t>
  </si>
  <si>
    <t>теоретическое и производственное обучение</t>
  </si>
  <si>
    <t xml:space="preserve">      </t>
  </si>
  <si>
    <t>Код: 16675</t>
  </si>
  <si>
    <t>8.   Накладные расходы(кассовые расходы)</t>
  </si>
  <si>
    <t>Баглай Л.Г.</t>
  </si>
  <si>
    <t>Физиология питания с основами товароведения продовольственных товаров  МДК № 4,7</t>
  </si>
  <si>
    <t>Ермакова С.П</t>
  </si>
  <si>
    <t>35 год высшая кат.</t>
  </si>
  <si>
    <t>22 лет  вторая кат.</t>
  </si>
  <si>
    <t xml:space="preserve">Экономические и правовые основы производственной деятельности Охрана труда  </t>
  </si>
  <si>
    <t>Амвросиевского профессионального лицея  _____________________________ С.Ю.Федотова</t>
  </si>
  <si>
    <t xml:space="preserve">       2020 - 2021 учебный год</t>
  </si>
  <si>
    <t>Срок обучения - 5 месяцев</t>
  </si>
  <si>
    <t xml:space="preserve">Техническое оснащение и организация рабочего места   МДК № 2                                                </t>
  </si>
  <si>
    <t>Основы микробиологии  санитарии и гигиены в пищевом производстве МДК № 1,3.5.6</t>
  </si>
  <si>
    <t>10. Стоимость обучения 1 слушателя за вес период обучения</t>
  </si>
  <si>
    <t>Оклад/выслуга/надбавка</t>
  </si>
  <si>
    <t xml:space="preserve">1. Електроенергия </t>
  </si>
  <si>
    <t>2. Вода и стоки</t>
  </si>
  <si>
    <t>17лет        2 категория</t>
  </si>
  <si>
    <t>14103,00+ 7051,50</t>
  </si>
  <si>
    <t>21154,5:146,40=144,5 рос. руб.</t>
  </si>
  <si>
    <t>_______________ 2021 год</t>
  </si>
  <si>
    <t>группа № ____  ( по договорам с физическими лицами)</t>
  </si>
  <si>
    <t xml:space="preserve">             расходов на переподготовку по профессиии</t>
  </si>
  <si>
    <t>12 шт. х 0,04 кВт х 1 ч. х 18 дн х 4,91 руб./кВт час   = 42,42 руб</t>
  </si>
  <si>
    <t>0,012 л х 8 чел. Х 18 дн. Х 35,50 руб./м3 = 61.34 руб.</t>
  </si>
  <si>
    <t>(29059.83 + 11271= 40330,83*15% = 6049,62</t>
  </si>
  <si>
    <t>40330,83 + 6049,62= 46380,45)*28%=12986,53</t>
  </si>
  <si>
    <t>Количество  учащихся -  8</t>
  </si>
  <si>
    <t>Количество  часов  теоретического  обучения-97</t>
  </si>
  <si>
    <t>обучения- 78</t>
  </si>
  <si>
    <t>Квалификационная аттестация   - 5</t>
  </si>
  <si>
    <t>3. Теплосеть</t>
  </si>
  <si>
    <t xml:space="preserve"> (30*24) час</t>
  </si>
  <si>
    <t>4,66 рубх18= 83, 88 руб</t>
  </si>
  <si>
    <t>руб</t>
  </si>
  <si>
    <t>Директор ГБПОУ Амвросиевский</t>
  </si>
  <si>
    <t>_______________ 2022 год</t>
  </si>
  <si>
    <t xml:space="preserve">на профессиональное обучение и переподготовку слушателей по </t>
  </si>
  <si>
    <t>профессии 16675  повар</t>
  </si>
  <si>
    <t>форма обучения очно-заочная</t>
  </si>
  <si>
    <t xml:space="preserve">       2022 - 2023 учебный год</t>
  </si>
  <si>
    <t>Код: 43.01.09</t>
  </si>
  <si>
    <t>Квалификация:  повар 3-4 разряд</t>
  </si>
  <si>
    <t>Квалификационная аттестация   - 6</t>
  </si>
  <si>
    <t>Амвросиевского многопрофильного техникума  _____________________________ С.Ю. Федотова</t>
  </si>
  <si>
    <t>ОП.01Основы микробиологии; МДК 02.01; МДК 02.02; МДК 03.01; МДК 03.02</t>
  </si>
  <si>
    <t>30 лет высшая, 11 т.р</t>
  </si>
  <si>
    <t>32 лет высшая,12 т.р.</t>
  </si>
  <si>
    <t>20 лет               2  кат., 10т.р.</t>
  </si>
  <si>
    <t>Харитонова Н.А.</t>
  </si>
  <si>
    <t>Калмыкова И.С.</t>
  </si>
  <si>
    <t>35 лет               11 т.р.</t>
  </si>
  <si>
    <t>Лазебник Н.С.</t>
  </si>
  <si>
    <t>56 м2 *90,14 руб../м2</t>
  </si>
  <si>
    <t>:147=179,88 руб.</t>
  </si>
  <si>
    <t xml:space="preserve">       26443,5:163,08=162,15 руб.</t>
  </si>
  <si>
    <t>ОП 02- Товароведение; МДК 4.01; МДК 04.02</t>
  </si>
  <si>
    <t>ОП 03- Техническое оснащение;МДК.01.01; МДК 01.02;</t>
  </si>
  <si>
    <t>ОП 07- Иностранный язык</t>
  </si>
  <si>
    <t>ОП.05- Основы калькуляции и учета</t>
  </si>
  <si>
    <t>30  лет                   2кат., 10 т.р.</t>
  </si>
  <si>
    <t>Срок обучения - 24 недели</t>
  </si>
  <si>
    <t>многопрофильный техникум</t>
  </si>
  <si>
    <t>Количество  учащихся</t>
  </si>
  <si>
    <t>ОП. 04 - Экономические основы;ОП 06.  Охрана труда; ОП 08-Безопасность жизнедеятельнос.</t>
  </si>
  <si>
    <t xml:space="preserve">            </t>
  </si>
  <si>
    <t>5 шт. х 0,1кВт х 3 год х 11 день х 4,91руб./кВт час  = 81,02 руб.</t>
  </si>
  <si>
    <t>7,01 руб./час * 250 = 1752,5 руб</t>
  </si>
  <si>
    <t>12 шт. х 0,04 кВт х 2ч. Х 18 дн х 4,91 руб./кВт час   = 84,84 руб</t>
  </si>
  <si>
    <t>0,012 л х 10чел. Х 29 дн. Х 39,32 руб./м3 = 150,52 руб.</t>
  </si>
  <si>
    <t>Количество  часов  теоретического  обучения-172</t>
  </si>
  <si>
    <t>Количество часов производственного обучения 108</t>
  </si>
  <si>
    <t>(64597,67+ 19427,04)*15% = 84024,71*15%= 12603,71руб.</t>
  </si>
  <si>
    <t>(84024,71+ 12603,71 )*28%=96628,42*28%=27055,96руб.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</si>
</sst>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6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1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wrapText="1"/>
    </xf>
    <xf numFmtId="2" fontId="0" fillId="0" borderId="10" xfId="0" applyNumberForma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5" xfId="0" applyFont="1" applyBorder="1" applyAlignment="1">
      <alignment horizontal="center"/>
    </xf>
    <xf numFmtId="0" fontId="0" fillId="32" borderId="13" xfId="0" applyFont="1" applyFill="1" applyBorder="1" applyAlignment="1">
      <alignment wrapText="1"/>
    </xf>
    <xf numFmtId="2" fontId="0" fillId="0" borderId="4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2" fontId="5" fillId="0" borderId="36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5" fillId="0" borderId="3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0" fillId="0" borderId="44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shrinkToFit="1"/>
    </xf>
    <xf numFmtId="2" fontId="0" fillId="0" borderId="23" xfId="0" applyNumberForma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2" fontId="0" fillId="0" borderId="48" xfId="0" applyNumberFormat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3" xfId="0" applyBorder="1" applyAlignment="1">
      <alignment shrinkToFit="1"/>
    </xf>
    <xf numFmtId="0" fontId="0" fillId="0" borderId="48" xfId="0" applyBorder="1" applyAlignment="1">
      <alignment shrinkToFit="1"/>
    </xf>
    <xf numFmtId="2" fontId="0" fillId="0" borderId="27" xfId="0" applyNumberFormat="1" applyBorder="1" applyAlignment="1">
      <alignment horizontal="center" shrinkToFit="1"/>
    </xf>
    <xf numFmtId="2" fontId="0" fillId="0" borderId="49" xfId="0" applyNumberFormat="1" applyBorder="1" applyAlignment="1">
      <alignment horizontal="center" shrinkToFit="1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Font="1" applyBorder="1" applyAlignment="1">
      <alignment/>
    </xf>
    <xf numFmtId="0" fontId="5" fillId="0" borderId="3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47" xfId="0" applyFill="1" applyBorder="1" applyAlignment="1">
      <alignment/>
    </xf>
    <xf numFmtId="0" fontId="0" fillId="0" borderId="4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2" fontId="0" fillId="0" borderId="45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Border="1" applyAlignment="1">
      <alignment/>
    </xf>
    <xf numFmtId="2" fontId="1" fillId="0" borderId="4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36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36" xfId="0" applyFont="1" applyFill="1" applyBorder="1" applyAlignment="1">
      <alignment wrapText="1"/>
    </xf>
    <xf numFmtId="0" fontId="53" fillId="0" borderId="50" xfId="0" applyFont="1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" fontId="0" fillId="0" borderId="53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55" xfId="0" applyNumberFormat="1" applyFont="1" applyBorder="1" applyAlignment="1">
      <alignment horizontal="center"/>
    </xf>
    <xf numFmtId="2" fontId="5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2" fontId="55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48" xfId="0" applyFont="1" applyBorder="1" applyAlignment="1">
      <alignment horizontal="center" shrinkToFit="1"/>
    </xf>
    <xf numFmtId="2" fontId="53" fillId="0" borderId="48" xfId="0" applyNumberFormat="1" applyFont="1" applyBorder="1" applyAlignment="1">
      <alignment horizontal="center" shrinkToFit="1"/>
    </xf>
    <xf numFmtId="0" fontId="53" fillId="0" borderId="48" xfId="0" applyFont="1" applyBorder="1" applyAlignment="1">
      <alignment shrinkToFit="1"/>
    </xf>
    <xf numFmtId="0" fontId="53" fillId="0" borderId="28" xfId="0" applyFont="1" applyBorder="1" applyAlignment="1">
      <alignment/>
    </xf>
    <xf numFmtId="2" fontId="53" fillId="0" borderId="49" xfId="0" applyNumberFormat="1" applyFont="1" applyBorder="1" applyAlignment="1">
      <alignment horizontal="center" shrinkToFit="1"/>
    </xf>
    <xf numFmtId="0" fontId="55" fillId="0" borderId="56" xfId="0" applyFont="1" applyBorder="1" applyAlignment="1">
      <alignment horizontal="left" vertical="top"/>
    </xf>
    <xf numFmtId="0" fontId="55" fillId="0" borderId="56" xfId="0" applyFont="1" applyBorder="1" applyAlignment="1">
      <alignment wrapText="1"/>
    </xf>
    <xf numFmtId="0" fontId="55" fillId="0" borderId="31" xfId="0" applyFont="1" applyBorder="1" applyAlignment="1">
      <alignment horizontal="left" vertical="top"/>
    </xf>
    <xf numFmtId="0" fontId="55" fillId="0" borderId="31" xfId="0" applyFont="1" applyBorder="1" applyAlignment="1">
      <alignment/>
    </xf>
    <xf numFmtId="0" fontId="55" fillId="0" borderId="36" xfId="0" applyFont="1" applyFill="1" applyBorder="1" applyAlignment="1">
      <alignment wrapText="1"/>
    </xf>
    <xf numFmtId="0" fontId="55" fillId="0" borderId="50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/>
    </xf>
    <xf numFmtId="0" fontId="55" fillId="0" borderId="39" xfId="0" applyFont="1" applyBorder="1" applyAlignment="1">
      <alignment/>
    </xf>
    <xf numFmtId="0" fontId="53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2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2" fontId="55" fillId="0" borderId="55" xfId="0" applyNumberFormat="1" applyFont="1" applyFill="1" applyBorder="1" applyAlignment="1">
      <alignment/>
    </xf>
    <xf numFmtId="2" fontId="55" fillId="0" borderId="55" xfId="0" applyNumberFormat="1" applyFont="1" applyFill="1" applyBorder="1" applyAlignment="1">
      <alignment horizontal="center"/>
    </xf>
    <xf numFmtId="2" fontId="55" fillId="0" borderId="57" xfId="0" applyNumberFormat="1" applyFont="1" applyFill="1" applyBorder="1" applyAlignment="1">
      <alignment horizontal="center"/>
    </xf>
    <xf numFmtId="2" fontId="55" fillId="0" borderId="51" xfId="0" applyNumberFormat="1" applyFont="1" applyFill="1" applyBorder="1" applyAlignment="1">
      <alignment horizontal="center"/>
    </xf>
    <xf numFmtId="2" fontId="55" fillId="0" borderId="58" xfId="0" applyNumberFormat="1" applyFont="1" applyFill="1" applyBorder="1" applyAlignment="1">
      <alignment horizontal="center"/>
    </xf>
    <xf numFmtId="2" fontId="55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9" xfId="0" applyFont="1" applyBorder="1" applyAlignment="1">
      <alignment horizontal="left"/>
    </xf>
    <xf numFmtId="0" fontId="55" fillId="0" borderId="23" xfId="0" applyFont="1" applyBorder="1" applyAlignment="1">
      <alignment/>
    </xf>
    <xf numFmtId="2" fontId="55" fillId="0" borderId="23" xfId="0" applyNumberFormat="1" applyFont="1" applyBorder="1" applyAlignment="1">
      <alignment horizontal="center" shrinkToFit="1"/>
    </xf>
    <xf numFmtId="0" fontId="55" fillId="0" borderId="23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3" xfId="0" applyFont="1" applyBorder="1" applyAlignment="1">
      <alignment horizontal="center" shrinkToFit="1"/>
    </xf>
    <xf numFmtId="0" fontId="55" fillId="0" borderId="23" xfId="0" applyFont="1" applyBorder="1" applyAlignment="1">
      <alignment shrinkToFit="1"/>
    </xf>
    <xf numFmtId="0" fontId="55" fillId="0" borderId="27" xfId="0" applyFont="1" applyBorder="1" applyAlignment="1">
      <alignment/>
    </xf>
    <xf numFmtId="0" fontId="55" fillId="0" borderId="28" xfId="0" applyFont="1" applyBorder="1" applyAlignment="1">
      <alignment/>
    </xf>
    <xf numFmtId="2" fontId="55" fillId="0" borderId="27" xfId="0" applyNumberFormat="1" applyFont="1" applyBorder="1" applyAlignment="1">
      <alignment horizontal="center" shrinkToFit="1"/>
    </xf>
    <xf numFmtId="0" fontId="55" fillId="0" borderId="28" xfId="0" applyFont="1" applyBorder="1" applyAlignment="1">
      <alignment/>
    </xf>
    <xf numFmtId="0" fontId="58" fillId="0" borderId="0" xfId="0" applyFont="1" applyAlignment="1">
      <alignment/>
    </xf>
    <xf numFmtId="2" fontId="55" fillId="0" borderId="0" xfId="0" applyNumberFormat="1" applyFont="1" applyAlignment="1">
      <alignment horizontal="center" shrinkToFit="1"/>
    </xf>
    <xf numFmtId="0" fontId="55" fillId="0" borderId="0" xfId="0" applyFont="1" applyAlignment="1">
      <alignment horizontal="center" shrinkToFit="1"/>
    </xf>
    <xf numFmtId="0" fontId="56" fillId="0" borderId="0" xfId="0" applyFont="1" applyAlignment="1">
      <alignment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/>
    </xf>
    <xf numFmtId="9" fontId="57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57" fillId="0" borderId="0" xfId="0" applyFont="1" applyAlignment="1">
      <alignment/>
    </xf>
    <xf numFmtId="2" fontId="55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6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48" xfId="0" applyBorder="1" applyAlignment="1">
      <alignment/>
    </xf>
    <xf numFmtId="2" fontId="0" fillId="0" borderId="5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61" xfId="0" applyFont="1" applyBorder="1" applyAlignment="1">
      <alignment horizontal="center"/>
    </xf>
    <xf numFmtId="0" fontId="1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left" vertical="top"/>
    </xf>
    <xf numFmtId="2" fontId="1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left" shrinkToFit="1"/>
    </xf>
    <xf numFmtId="2" fontId="0" fillId="0" borderId="15" xfId="0" applyNumberFormat="1" applyFont="1" applyBorder="1" applyAlignment="1">
      <alignment horizontal="center" vertical="center" wrapText="1"/>
    </xf>
    <xf numFmtId="2" fontId="55" fillId="0" borderId="0" xfId="0" applyNumberFormat="1" applyFont="1" applyAlignment="1">
      <alignment horizontal="left" shrinkToFit="1"/>
    </xf>
    <xf numFmtId="2" fontId="55" fillId="0" borderId="0" xfId="0" applyNumberFormat="1" applyFont="1" applyAlignment="1">
      <alignment horizontal="left"/>
    </xf>
    <xf numFmtId="0" fontId="55" fillId="0" borderId="0" xfId="0" applyFont="1" applyAlignment="1">
      <alignment horizontal="left" shrinkToFit="1"/>
    </xf>
    <xf numFmtId="2" fontId="56" fillId="0" borderId="0" xfId="0" applyNumberFormat="1" applyFont="1" applyAlignment="1">
      <alignment horizontal="left"/>
    </xf>
    <xf numFmtId="2" fontId="55" fillId="0" borderId="0" xfId="0" applyNumberFormat="1" applyFont="1" applyAlignment="1">
      <alignment/>
    </xf>
    <xf numFmtId="0" fontId="61" fillId="0" borderId="0" xfId="0" applyFont="1" applyAlignment="1">
      <alignment horizontal="left" indent="3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23" xfId="0" applyNumberFormat="1" applyFont="1" applyBorder="1" applyAlignment="1">
      <alignment horizontal="center" shrinkToFit="1"/>
    </xf>
    <xf numFmtId="2" fontId="2" fillId="0" borderId="0" xfId="0" applyNumberFormat="1" applyFont="1" applyAlignment="1">
      <alignment/>
    </xf>
    <xf numFmtId="0" fontId="55" fillId="0" borderId="0" xfId="0" applyFont="1" applyAlignment="1">
      <alignment/>
    </xf>
    <xf numFmtId="2" fontId="55" fillId="0" borderId="36" xfId="0" applyNumberFormat="1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0" fontId="0" fillId="0" borderId="31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0" fontId="0" fillId="0" borderId="25" xfId="0" applyFill="1" applyBorder="1" applyAlignment="1">
      <alignment wrapText="1"/>
    </xf>
    <xf numFmtId="0" fontId="0" fillId="0" borderId="31" xfId="0" applyFill="1" applyBorder="1" applyAlignment="1">
      <alignment/>
    </xf>
    <xf numFmtId="2" fontId="1" fillId="0" borderId="63" xfId="0" applyNumberFormat="1" applyFon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2" fontId="0" fillId="0" borderId="31" xfId="0" applyNumberFormat="1" applyFill="1" applyBorder="1" applyAlignment="1">
      <alignment horizontal="center" vertical="top"/>
    </xf>
    <xf numFmtId="2" fontId="0" fillId="0" borderId="31" xfId="0" applyNumberForma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2" fontId="55" fillId="0" borderId="36" xfId="0" applyNumberFormat="1" applyFont="1" applyFill="1" applyBorder="1" applyAlignment="1">
      <alignment horizontal="left" vertical="top"/>
    </xf>
    <xf numFmtId="2" fontId="55" fillId="0" borderId="50" xfId="0" applyNumberFormat="1" applyFont="1" applyFill="1" applyBorder="1" applyAlignment="1">
      <alignment horizontal="left" vertical="center"/>
    </xf>
    <xf numFmtId="2" fontId="0" fillId="0" borderId="5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53" xfId="0" applyBorder="1" applyAlignment="1">
      <alignment wrapText="1"/>
    </xf>
    <xf numFmtId="0" fontId="0" fillId="0" borderId="59" xfId="0" applyBorder="1" applyAlignment="1">
      <alignment wrapText="1"/>
    </xf>
    <xf numFmtId="2" fontId="0" fillId="0" borderId="60" xfId="0" applyNumberFormat="1" applyBorder="1" applyAlignment="1">
      <alignment horizontal="center"/>
    </xf>
    <xf numFmtId="2" fontId="0" fillId="0" borderId="49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6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36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53" xfId="0" applyFont="1" applyBorder="1" applyAlignment="1">
      <alignment horizontal="center"/>
    </xf>
    <xf numFmtId="2" fontId="0" fillId="32" borderId="55" xfId="0" applyNumberFormat="1" applyFill="1" applyBorder="1" applyAlignment="1">
      <alignment horizontal="center"/>
    </xf>
    <xf numFmtId="2" fontId="0" fillId="32" borderId="57" xfId="0" applyNumberFormat="1" applyFill="1" applyBorder="1" applyAlignment="1">
      <alignment horizontal="center"/>
    </xf>
    <xf numFmtId="2" fontId="0" fillId="32" borderId="51" xfId="0" applyNumberFormat="1" applyFill="1" applyBorder="1" applyAlignment="1">
      <alignment horizontal="center"/>
    </xf>
    <xf numFmtId="2" fontId="0" fillId="32" borderId="58" xfId="0" applyNumberFormat="1" applyFill="1" applyBorder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6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53" xfId="0" applyFont="1" applyBorder="1" applyAlignment="1">
      <alignment wrapText="1"/>
    </xf>
    <xf numFmtId="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shrinkToFit="1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6" xfId="0" applyFont="1" applyBorder="1" applyAlignment="1">
      <alignment horizont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50" xfId="0" applyNumberForma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Fill="1" applyAlignment="1">
      <alignment/>
    </xf>
    <xf numFmtId="0" fontId="0" fillId="0" borderId="36" xfId="0" applyFont="1" applyBorder="1" applyAlignment="1">
      <alignment horizontal="center"/>
    </xf>
    <xf numFmtId="0" fontId="0" fillId="0" borderId="50" xfId="0" applyBorder="1" applyAlignment="1">
      <alignment/>
    </xf>
    <xf numFmtId="2" fontId="0" fillId="0" borderId="36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68" xfId="0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2" fontId="0" fillId="0" borderId="69" xfId="0" applyNumberForma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55" fillId="0" borderId="61" xfId="0" applyFont="1" applyBorder="1" applyAlignment="1">
      <alignment horizontal="center" vertical="top"/>
    </xf>
    <xf numFmtId="0" fontId="55" fillId="0" borderId="70" xfId="0" applyFont="1" applyBorder="1" applyAlignment="1">
      <alignment horizontal="center" vertical="top"/>
    </xf>
    <xf numFmtId="0" fontId="55" fillId="0" borderId="56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/>
    </xf>
    <xf numFmtId="0" fontId="55" fillId="0" borderId="0" xfId="0" applyFont="1" applyAlignment="1">
      <alignment horizontal="left"/>
    </xf>
    <xf numFmtId="2" fontId="0" fillId="0" borderId="55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55" fillId="0" borderId="53" xfId="0" applyFont="1" applyBorder="1" applyAlignment="1">
      <alignment wrapText="1"/>
    </xf>
    <xf numFmtId="0" fontId="55" fillId="0" borderId="59" xfId="0" applyFont="1" applyBorder="1" applyAlignment="1">
      <alignment wrapText="1"/>
    </xf>
    <xf numFmtId="0" fontId="55" fillId="0" borderId="0" xfId="0" applyFont="1" applyBorder="1" applyAlignment="1">
      <alignment/>
    </xf>
    <xf numFmtId="2" fontId="0" fillId="0" borderId="54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67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5" xfId="0" applyFill="1" applyBorder="1" applyAlignment="1">
      <alignment/>
    </xf>
    <xf numFmtId="0" fontId="55" fillId="0" borderId="36" xfId="0" applyFont="1" applyFill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zoomScalePageLayoutView="0" workbookViewId="0" topLeftCell="A151">
      <selection activeCell="E29" sqref="E29"/>
    </sheetView>
  </sheetViews>
  <sheetFormatPr defaultColWidth="9.140625" defaultRowHeight="12.75"/>
  <cols>
    <col min="1" max="1" width="3.28125" style="0" customWidth="1"/>
    <col min="2" max="2" width="11.57421875" style="0" customWidth="1"/>
    <col min="3" max="3" width="6.421875" style="0" customWidth="1"/>
    <col min="4" max="4" width="10.421875" style="0" customWidth="1"/>
  </cols>
  <sheetData>
    <row r="2" ht="12.75">
      <c r="H2" s="1" t="s">
        <v>50</v>
      </c>
    </row>
    <row r="3" ht="12.75">
      <c r="H3" t="s">
        <v>51</v>
      </c>
    </row>
    <row r="4" ht="12.75">
      <c r="H4" t="s">
        <v>52</v>
      </c>
    </row>
    <row r="5" ht="12.75">
      <c r="H5" t="s">
        <v>53</v>
      </c>
    </row>
    <row r="6" ht="12.75">
      <c r="H6" t="s">
        <v>54</v>
      </c>
    </row>
    <row r="8" ht="12.75">
      <c r="D8" s="1" t="s">
        <v>59</v>
      </c>
    </row>
    <row r="9" spans="2:10" ht="12.75">
      <c r="B9" s="17" t="s">
        <v>55</v>
      </c>
      <c r="C9" s="17"/>
      <c r="D9" s="17"/>
      <c r="E9" s="17"/>
      <c r="F9" s="17"/>
      <c r="G9" s="17"/>
      <c r="H9" s="17"/>
      <c r="I9" s="17"/>
      <c r="J9" s="18"/>
    </row>
    <row r="10" spans="2:10" ht="12.75">
      <c r="B10" s="17" t="s">
        <v>56</v>
      </c>
      <c r="C10" s="17"/>
      <c r="D10" s="17"/>
      <c r="E10" s="17"/>
      <c r="F10" s="17"/>
      <c r="G10" s="17"/>
      <c r="H10" s="17"/>
      <c r="I10" s="17"/>
      <c r="J10" s="18"/>
    </row>
    <row r="11" spans="2:10" ht="12.75">
      <c r="B11" s="17"/>
      <c r="C11" s="17"/>
      <c r="D11" s="17" t="s">
        <v>57</v>
      </c>
      <c r="E11" s="17"/>
      <c r="F11" s="17"/>
      <c r="G11" s="17"/>
      <c r="H11" s="17"/>
      <c r="I11" s="17"/>
      <c r="J11" s="18"/>
    </row>
    <row r="12" spans="2:10" ht="12.75">
      <c r="B12" s="17"/>
      <c r="C12" s="67" t="s">
        <v>126</v>
      </c>
      <c r="D12" s="67"/>
      <c r="E12" s="67"/>
      <c r="F12" s="67"/>
      <c r="G12" s="67"/>
      <c r="H12" s="67"/>
      <c r="I12" s="67"/>
      <c r="J12" s="18"/>
    </row>
    <row r="13" spans="2:10" ht="12.75">
      <c r="B13" s="17"/>
      <c r="C13" s="17"/>
      <c r="D13" s="17"/>
      <c r="E13" s="17"/>
      <c r="F13" s="17"/>
      <c r="G13" s="17"/>
      <c r="H13" s="17"/>
      <c r="I13" s="17"/>
      <c r="J13" s="18"/>
    </row>
    <row r="14" spans="2:10" ht="12.75">
      <c r="B14" s="17"/>
      <c r="C14" s="17"/>
      <c r="D14" s="17" t="s">
        <v>58</v>
      </c>
      <c r="E14" s="17"/>
      <c r="F14" s="17"/>
      <c r="G14" s="17"/>
      <c r="H14" s="17"/>
      <c r="I14" s="17"/>
      <c r="J14" s="18"/>
    </row>
    <row r="17" spans="7:8" ht="12.75">
      <c r="G17" s="19" t="s">
        <v>60</v>
      </c>
      <c r="H17" s="19"/>
    </row>
    <row r="18" ht="12.75">
      <c r="G18" t="s">
        <v>61</v>
      </c>
    </row>
    <row r="19" ht="12.75">
      <c r="G19" t="s">
        <v>62</v>
      </c>
    </row>
    <row r="20" ht="12.75">
      <c r="G20" t="s">
        <v>63</v>
      </c>
    </row>
    <row r="21" spans="7:9" ht="12.75">
      <c r="G21" s="20" t="s">
        <v>127</v>
      </c>
      <c r="H21" s="20"/>
      <c r="I21" s="20"/>
    </row>
    <row r="22" spans="7:9" ht="12.75">
      <c r="G22" s="20" t="s">
        <v>64</v>
      </c>
      <c r="H22" s="20"/>
      <c r="I22" s="20"/>
    </row>
    <row r="23" ht="12.75">
      <c r="G23" s="20" t="s">
        <v>65</v>
      </c>
    </row>
    <row r="24" ht="12.75">
      <c r="I24">
        <v>-415</v>
      </c>
    </row>
    <row r="25" ht="12.75">
      <c r="G25" t="s">
        <v>66</v>
      </c>
    </row>
    <row r="26" spans="7:9" ht="12.75">
      <c r="G26" t="s">
        <v>67</v>
      </c>
      <c r="I26">
        <v>-60</v>
      </c>
    </row>
    <row r="27" spans="7:9" ht="12.75">
      <c r="G27" t="s">
        <v>68</v>
      </c>
      <c r="I27">
        <v>-238</v>
      </c>
    </row>
    <row r="28" ht="12.75">
      <c r="G28" t="s">
        <v>81</v>
      </c>
    </row>
    <row r="29" ht="13.5" thickBot="1"/>
    <row r="30" spans="2:10" ht="12.75">
      <c r="B30" s="26" t="s">
        <v>69</v>
      </c>
      <c r="C30" s="27"/>
      <c r="D30" s="27"/>
      <c r="E30" s="27"/>
      <c r="F30" s="27"/>
      <c r="G30" s="27"/>
      <c r="H30" s="27"/>
      <c r="I30" s="21"/>
      <c r="J30" s="22"/>
    </row>
    <row r="31" spans="2:10" ht="12.75">
      <c r="B31" s="28"/>
      <c r="C31" s="24" t="s">
        <v>70</v>
      </c>
      <c r="D31" s="24"/>
      <c r="E31" s="24"/>
      <c r="F31" s="24"/>
      <c r="G31" s="24"/>
      <c r="H31" s="24"/>
      <c r="I31" s="356">
        <f>J79</f>
        <v>14789.91</v>
      </c>
      <c r="J31" s="337"/>
    </row>
    <row r="32" spans="2:10" ht="12.75">
      <c r="B32" s="28"/>
      <c r="C32" s="24" t="s">
        <v>71</v>
      </c>
      <c r="D32" s="24"/>
      <c r="E32" s="24"/>
      <c r="F32" s="24"/>
      <c r="G32" s="24"/>
      <c r="H32" s="24"/>
      <c r="I32" s="356">
        <f>I85</f>
        <v>611.4</v>
      </c>
      <c r="J32" s="360"/>
    </row>
    <row r="33" spans="2:10" ht="12.75">
      <c r="B33" s="28"/>
      <c r="C33" s="24" t="s">
        <v>72</v>
      </c>
      <c r="D33" s="24"/>
      <c r="E33" s="24"/>
      <c r="F33" s="24"/>
      <c r="G33" s="24"/>
      <c r="H33" s="24"/>
      <c r="I33" s="356">
        <f>I92</f>
        <v>2310.2</v>
      </c>
      <c r="J33" s="337"/>
    </row>
    <row r="34" spans="2:10" ht="12.75">
      <c r="B34" s="28"/>
      <c r="C34" s="24" t="s">
        <v>73</v>
      </c>
      <c r="D34" s="24"/>
      <c r="E34" s="24"/>
      <c r="F34" s="24"/>
      <c r="G34" s="24"/>
      <c r="H34" s="24"/>
      <c r="I34" s="356">
        <f>I31+I32+I33</f>
        <v>17711.51</v>
      </c>
      <c r="J34" s="337"/>
    </row>
    <row r="35" spans="2:10" ht="12.75">
      <c r="B35" s="28" t="s">
        <v>74</v>
      </c>
      <c r="C35" s="24"/>
      <c r="D35" s="24"/>
      <c r="E35" s="24"/>
      <c r="F35" s="24"/>
      <c r="G35" s="24"/>
      <c r="H35" s="24"/>
      <c r="I35" s="356">
        <f>I34*36.3%</f>
        <v>6429.278129999999</v>
      </c>
      <c r="J35" s="360"/>
    </row>
    <row r="36" spans="2:10" ht="12.75">
      <c r="B36" s="28" t="s">
        <v>75</v>
      </c>
      <c r="C36" s="24"/>
      <c r="D36" s="24"/>
      <c r="E36" s="24"/>
      <c r="F36" s="24"/>
      <c r="G36" s="24"/>
      <c r="H36" s="24"/>
      <c r="I36" s="356">
        <f>I34+I35</f>
        <v>24140.788129999997</v>
      </c>
      <c r="J36" s="337"/>
    </row>
    <row r="37" spans="2:10" ht="12.75">
      <c r="B37" s="28" t="s">
        <v>76</v>
      </c>
      <c r="C37" s="24"/>
      <c r="D37" s="24"/>
      <c r="E37" s="24"/>
      <c r="F37" s="24"/>
      <c r="G37" s="24"/>
      <c r="H37" s="24"/>
      <c r="I37" s="356">
        <f>I106</f>
        <v>279.5</v>
      </c>
      <c r="J37" s="337"/>
    </row>
    <row r="38" spans="2:10" ht="12.75">
      <c r="B38" s="28" t="s">
        <v>135</v>
      </c>
      <c r="C38" s="24"/>
      <c r="D38" s="24"/>
      <c r="E38" s="24"/>
      <c r="F38" s="24"/>
      <c r="G38" s="24"/>
      <c r="H38" s="24"/>
      <c r="I38" s="356">
        <f>I117</f>
        <v>484.63</v>
      </c>
      <c r="J38" s="337"/>
    </row>
    <row r="39" spans="2:10" ht="12.75">
      <c r="B39" s="28" t="s">
        <v>98</v>
      </c>
      <c r="C39" s="24"/>
      <c r="D39" s="24"/>
      <c r="E39" s="24"/>
      <c r="F39" s="24"/>
      <c r="G39" s="24"/>
      <c r="H39" s="24"/>
      <c r="I39" s="357">
        <f>I134</f>
        <v>53.91</v>
      </c>
      <c r="J39" s="337"/>
    </row>
    <row r="40" spans="2:10" ht="12.75">
      <c r="B40" s="28" t="s">
        <v>103</v>
      </c>
      <c r="C40" s="24"/>
      <c r="D40" s="24"/>
      <c r="E40" s="24"/>
      <c r="F40" s="24"/>
      <c r="G40" s="24"/>
      <c r="H40" s="24"/>
      <c r="I40" s="356">
        <f>I142</f>
        <v>60</v>
      </c>
      <c r="J40" s="337"/>
    </row>
    <row r="41" spans="2:10" ht="12.75">
      <c r="B41" s="28" t="s">
        <v>104</v>
      </c>
      <c r="C41" s="24"/>
      <c r="D41" s="24"/>
      <c r="E41" s="24"/>
      <c r="F41" s="24"/>
      <c r="G41" s="24"/>
      <c r="H41" s="24"/>
      <c r="I41" s="358"/>
      <c r="J41" s="359"/>
    </row>
    <row r="42" spans="2:10" ht="12.75">
      <c r="B42" s="28" t="s">
        <v>105</v>
      </c>
      <c r="C42" s="24"/>
      <c r="D42" s="24"/>
      <c r="E42" s="24"/>
      <c r="F42" s="24"/>
      <c r="G42" s="24"/>
      <c r="H42" s="24"/>
      <c r="I42" s="356">
        <f>I36+I37+I38+I39+I40</f>
        <v>25018.828129999998</v>
      </c>
      <c r="J42" s="337"/>
    </row>
    <row r="43" spans="2:10" ht="12.75">
      <c r="B43" s="28" t="s">
        <v>106</v>
      </c>
      <c r="C43" s="24"/>
      <c r="D43" s="24"/>
      <c r="E43" s="24"/>
      <c r="F43" s="24"/>
      <c r="G43" s="24"/>
      <c r="H43" s="24"/>
      <c r="I43" s="356">
        <f>I42/10</f>
        <v>2501.8828129999997</v>
      </c>
      <c r="J43" s="360"/>
    </row>
    <row r="44" spans="2:10" ht="13.5" thickBot="1">
      <c r="B44" s="32" t="s">
        <v>107</v>
      </c>
      <c r="C44" s="33"/>
      <c r="D44" s="33"/>
      <c r="E44" s="33"/>
      <c r="F44" s="33"/>
      <c r="G44" s="33"/>
      <c r="H44" s="33"/>
      <c r="I44" s="361">
        <f>I43/9</f>
        <v>277.9869792222222</v>
      </c>
      <c r="J44" s="36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23"/>
      <c r="B49" s="23" t="s">
        <v>77</v>
      </c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 t="s">
        <v>78</v>
      </c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8" ht="12.75" hidden="1"/>
    <row r="59" ht="12.75" hidden="1"/>
    <row r="60" ht="12.75" hidden="1"/>
    <row r="61" spans="3:4" ht="12.75">
      <c r="C61" s="1" t="s">
        <v>0</v>
      </c>
      <c r="D61" s="1"/>
    </row>
    <row r="63" ht="12.75">
      <c r="A63" t="s">
        <v>1</v>
      </c>
    </row>
    <row r="64" ht="13.5" thickBot="1"/>
    <row r="65" spans="1:10" ht="51.75" thickBot="1">
      <c r="A65" s="7" t="s">
        <v>2</v>
      </c>
      <c r="B65" s="8" t="s">
        <v>3</v>
      </c>
      <c r="C65" s="9" t="s">
        <v>10</v>
      </c>
      <c r="D65" s="9" t="s">
        <v>4</v>
      </c>
      <c r="E65" s="9" t="s">
        <v>5</v>
      </c>
      <c r="F65" s="9" t="s">
        <v>6</v>
      </c>
      <c r="G65" s="9" t="s">
        <v>7</v>
      </c>
      <c r="H65" s="8" t="s">
        <v>8</v>
      </c>
      <c r="I65" s="9" t="s">
        <v>9</v>
      </c>
      <c r="J65" s="10" t="s">
        <v>11</v>
      </c>
    </row>
    <row r="66" spans="1:10" ht="36">
      <c r="A66" s="35">
        <v>1</v>
      </c>
      <c r="B66" s="36" t="s">
        <v>14</v>
      </c>
      <c r="C66" s="37">
        <v>8</v>
      </c>
      <c r="D66" s="36" t="s">
        <v>12</v>
      </c>
      <c r="E66" s="36" t="s">
        <v>13</v>
      </c>
      <c r="F66" s="37">
        <v>25.08</v>
      </c>
      <c r="G66" s="37">
        <f>C66*F66</f>
        <v>200.64</v>
      </c>
      <c r="H66" s="38">
        <f>G66*30%</f>
        <v>60.19199999999999</v>
      </c>
      <c r="I66" s="38">
        <f>G66*20%</f>
        <v>40.128</v>
      </c>
      <c r="J66" s="39">
        <f>G66+H66+I66</f>
        <v>300.96</v>
      </c>
    </row>
    <row r="67" spans="1:10" ht="60">
      <c r="A67" s="40">
        <f>A66+1</f>
        <v>2</v>
      </c>
      <c r="B67" s="41" t="s">
        <v>15</v>
      </c>
      <c r="C67" s="42">
        <v>8</v>
      </c>
      <c r="D67" s="41" t="s">
        <v>16</v>
      </c>
      <c r="E67" s="41" t="s">
        <v>17</v>
      </c>
      <c r="F67" s="42">
        <v>25.08</v>
      </c>
      <c r="G67" s="42">
        <f aca="true" t="shared" si="0" ref="G67:G78">C67*F67</f>
        <v>200.64</v>
      </c>
      <c r="H67" s="43">
        <f aca="true" t="shared" si="1" ref="H67:H78">G67*30%</f>
        <v>60.19199999999999</v>
      </c>
      <c r="I67" s="43">
        <f aca="true" t="shared" si="2" ref="I67:I77">G67*20%</f>
        <v>40.128</v>
      </c>
      <c r="J67" s="44">
        <f aca="true" t="shared" si="3" ref="J67:J78">G67+H67+I67</f>
        <v>300.96</v>
      </c>
    </row>
    <row r="68" spans="1:10" ht="24">
      <c r="A68" s="40">
        <f aca="true" t="shared" si="4" ref="A68:A77">A67+1</f>
        <v>3</v>
      </c>
      <c r="B68" s="41" t="s">
        <v>18</v>
      </c>
      <c r="C68" s="42">
        <v>8</v>
      </c>
      <c r="D68" s="41" t="s">
        <v>19</v>
      </c>
      <c r="E68" s="41" t="s">
        <v>20</v>
      </c>
      <c r="F68" s="42">
        <v>21.54</v>
      </c>
      <c r="G68" s="42">
        <f t="shared" si="0"/>
        <v>172.32</v>
      </c>
      <c r="H68" s="43">
        <f t="shared" si="1"/>
        <v>51.696</v>
      </c>
      <c r="I68" s="43">
        <f t="shared" si="2"/>
        <v>34.464</v>
      </c>
      <c r="J68" s="44">
        <f t="shared" si="3"/>
        <v>258.48</v>
      </c>
    </row>
    <row r="69" spans="1:10" ht="24">
      <c r="A69" s="40">
        <f t="shared" si="4"/>
        <v>4</v>
      </c>
      <c r="B69" s="41" t="s">
        <v>22</v>
      </c>
      <c r="C69" s="42">
        <v>48</v>
      </c>
      <c r="D69" s="41" t="s">
        <v>23</v>
      </c>
      <c r="E69" s="41" t="s">
        <v>26</v>
      </c>
      <c r="F69" s="42">
        <v>21.54</v>
      </c>
      <c r="G69" s="42">
        <f t="shared" si="0"/>
        <v>1033.92</v>
      </c>
      <c r="H69" s="43">
        <f t="shared" si="1"/>
        <v>310.176</v>
      </c>
      <c r="I69" s="43">
        <f t="shared" si="2"/>
        <v>206.78400000000002</v>
      </c>
      <c r="J69" s="44">
        <f t="shared" si="3"/>
        <v>1550.88</v>
      </c>
    </row>
    <row r="70" spans="1:10" ht="24">
      <c r="A70" s="40">
        <f t="shared" si="4"/>
        <v>5</v>
      </c>
      <c r="B70" s="41" t="s">
        <v>24</v>
      </c>
      <c r="C70" s="42">
        <v>135</v>
      </c>
      <c r="D70" s="42" t="s">
        <v>25</v>
      </c>
      <c r="E70" s="41" t="s">
        <v>27</v>
      </c>
      <c r="F70" s="42">
        <v>21.54</v>
      </c>
      <c r="G70" s="42">
        <f t="shared" si="0"/>
        <v>2907.9</v>
      </c>
      <c r="H70" s="43">
        <f t="shared" si="1"/>
        <v>872.37</v>
      </c>
      <c r="I70" s="43">
        <f t="shared" si="2"/>
        <v>581.58</v>
      </c>
      <c r="J70" s="44">
        <f t="shared" si="3"/>
        <v>4361.85</v>
      </c>
    </row>
    <row r="71" spans="1:10" ht="36">
      <c r="A71" s="40">
        <f t="shared" si="4"/>
        <v>6</v>
      </c>
      <c r="B71" s="41" t="s">
        <v>21</v>
      </c>
      <c r="C71" s="42">
        <v>38</v>
      </c>
      <c r="D71" s="41" t="s">
        <v>28</v>
      </c>
      <c r="E71" s="41" t="s">
        <v>29</v>
      </c>
      <c r="F71" s="41">
        <v>23.3</v>
      </c>
      <c r="G71" s="42">
        <f t="shared" si="0"/>
        <v>885.4</v>
      </c>
      <c r="H71" s="43">
        <f>G71*20%</f>
        <v>177.08</v>
      </c>
      <c r="I71" s="43">
        <f t="shared" si="2"/>
        <v>177.08</v>
      </c>
      <c r="J71" s="44">
        <f t="shared" si="3"/>
        <v>1239.56</v>
      </c>
    </row>
    <row r="72" spans="1:10" ht="36">
      <c r="A72" s="40">
        <f t="shared" si="4"/>
        <v>7</v>
      </c>
      <c r="B72" s="41" t="s">
        <v>30</v>
      </c>
      <c r="C72" s="42">
        <v>16</v>
      </c>
      <c r="D72" s="41" t="s">
        <v>31</v>
      </c>
      <c r="E72" s="41" t="s">
        <v>32</v>
      </c>
      <c r="F72" s="41">
        <v>23.3</v>
      </c>
      <c r="G72" s="42">
        <f t="shared" si="0"/>
        <v>372.8</v>
      </c>
      <c r="H72" s="43">
        <f t="shared" si="1"/>
        <v>111.84</v>
      </c>
      <c r="I72" s="43">
        <f t="shared" si="2"/>
        <v>74.56</v>
      </c>
      <c r="J72" s="44">
        <f t="shared" si="3"/>
        <v>559.2</v>
      </c>
    </row>
    <row r="73" spans="1:10" ht="36">
      <c r="A73" s="40">
        <f t="shared" si="4"/>
        <v>8</v>
      </c>
      <c r="B73" s="41" t="s">
        <v>33</v>
      </c>
      <c r="C73" s="42">
        <v>70</v>
      </c>
      <c r="D73" s="41" t="s">
        <v>34</v>
      </c>
      <c r="E73" s="41" t="s">
        <v>35</v>
      </c>
      <c r="F73" s="41">
        <v>25.08</v>
      </c>
      <c r="G73" s="42">
        <f t="shared" si="0"/>
        <v>1755.6</v>
      </c>
      <c r="H73" s="43">
        <f t="shared" si="1"/>
        <v>526.68</v>
      </c>
      <c r="I73" s="43">
        <f t="shared" si="2"/>
        <v>351.12</v>
      </c>
      <c r="J73" s="44">
        <f t="shared" si="3"/>
        <v>2633.3999999999996</v>
      </c>
    </row>
    <row r="74" spans="1:10" ht="60">
      <c r="A74" s="40">
        <f t="shared" si="4"/>
        <v>9</v>
      </c>
      <c r="B74" s="41" t="s">
        <v>36</v>
      </c>
      <c r="C74" s="42">
        <v>24</v>
      </c>
      <c r="D74" s="41" t="s">
        <v>37</v>
      </c>
      <c r="E74" s="41" t="s">
        <v>38</v>
      </c>
      <c r="F74" s="41">
        <v>23.3</v>
      </c>
      <c r="G74" s="42">
        <f t="shared" si="0"/>
        <v>559.2</v>
      </c>
      <c r="H74" s="43">
        <f t="shared" si="1"/>
        <v>167.76000000000002</v>
      </c>
      <c r="I74" s="43">
        <f t="shared" si="2"/>
        <v>111.84000000000002</v>
      </c>
      <c r="J74" s="44">
        <f t="shared" si="3"/>
        <v>838.8000000000001</v>
      </c>
    </row>
    <row r="75" spans="1:10" ht="24">
      <c r="A75" s="40">
        <f t="shared" si="4"/>
        <v>10</v>
      </c>
      <c r="B75" s="41" t="s">
        <v>39</v>
      </c>
      <c r="C75" s="42">
        <v>20</v>
      </c>
      <c r="D75" s="41" t="s">
        <v>31</v>
      </c>
      <c r="E75" s="41" t="s">
        <v>32</v>
      </c>
      <c r="F75" s="41">
        <v>23.3</v>
      </c>
      <c r="G75" s="42">
        <f t="shared" si="0"/>
        <v>466</v>
      </c>
      <c r="H75" s="43">
        <f t="shared" si="1"/>
        <v>139.79999999999998</v>
      </c>
      <c r="I75" s="43">
        <f t="shared" si="2"/>
        <v>93.2</v>
      </c>
      <c r="J75" s="44">
        <f t="shared" si="3"/>
        <v>699</v>
      </c>
    </row>
    <row r="76" spans="1:10" ht="24">
      <c r="A76" s="40">
        <f t="shared" si="4"/>
        <v>11</v>
      </c>
      <c r="B76" s="41" t="s">
        <v>40</v>
      </c>
      <c r="C76" s="42">
        <v>20</v>
      </c>
      <c r="D76" s="41" t="s">
        <v>41</v>
      </c>
      <c r="E76" s="41" t="s">
        <v>42</v>
      </c>
      <c r="F76" s="41">
        <v>19.4</v>
      </c>
      <c r="G76" s="42">
        <f t="shared" si="0"/>
        <v>388</v>
      </c>
      <c r="H76" s="43">
        <f>G76*10%</f>
        <v>38.800000000000004</v>
      </c>
      <c r="I76" s="43">
        <f t="shared" si="2"/>
        <v>77.60000000000001</v>
      </c>
      <c r="J76" s="44">
        <f t="shared" si="3"/>
        <v>504.40000000000003</v>
      </c>
    </row>
    <row r="77" spans="1:10" ht="24">
      <c r="A77" s="40">
        <f t="shared" si="4"/>
        <v>12</v>
      </c>
      <c r="B77" s="41" t="s">
        <v>43</v>
      </c>
      <c r="C77" s="42">
        <v>20</v>
      </c>
      <c r="D77" s="41" t="s">
        <v>44</v>
      </c>
      <c r="E77" s="41" t="s">
        <v>45</v>
      </c>
      <c r="F77" s="41">
        <v>25.08</v>
      </c>
      <c r="G77" s="42">
        <f t="shared" si="0"/>
        <v>501.59999999999997</v>
      </c>
      <c r="H77" s="43">
        <f t="shared" si="1"/>
        <v>150.48</v>
      </c>
      <c r="I77" s="43">
        <f t="shared" si="2"/>
        <v>100.32</v>
      </c>
      <c r="J77" s="44">
        <f t="shared" si="3"/>
        <v>752.3999999999999</v>
      </c>
    </row>
    <row r="78" spans="1:10" ht="36.75" thickBot="1">
      <c r="A78" s="45">
        <v>13</v>
      </c>
      <c r="B78" s="46" t="s">
        <v>79</v>
      </c>
      <c r="C78" s="47">
        <v>21</v>
      </c>
      <c r="D78" s="47"/>
      <c r="E78" s="46" t="s">
        <v>80</v>
      </c>
      <c r="F78" s="47">
        <v>25.08</v>
      </c>
      <c r="G78" s="47">
        <f t="shared" si="0"/>
        <v>526.68</v>
      </c>
      <c r="H78" s="48">
        <f t="shared" si="1"/>
        <v>158.004</v>
      </c>
      <c r="I78" s="48">
        <f>G78*20%</f>
        <v>105.336</v>
      </c>
      <c r="J78" s="49">
        <f t="shared" si="3"/>
        <v>790.02</v>
      </c>
    </row>
    <row r="79" spans="1:10" ht="13.5" thickBot="1">
      <c r="A79" s="11"/>
      <c r="B79" s="12" t="s">
        <v>46</v>
      </c>
      <c r="C79" s="68">
        <f>SUM(C66:C78)</f>
        <v>436</v>
      </c>
      <c r="D79" s="12"/>
      <c r="E79" s="12"/>
      <c r="F79" s="12"/>
      <c r="G79" s="13">
        <f>SUM(G66:G78)</f>
        <v>9970.699999999999</v>
      </c>
      <c r="H79" s="13">
        <f>SUM(H66:H78)</f>
        <v>2825.07</v>
      </c>
      <c r="I79" s="13">
        <f>SUM(I66:I78)</f>
        <v>1994.1399999999999</v>
      </c>
      <c r="J79" s="14">
        <f>SUM(J66:J78)</f>
        <v>14789.91</v>
      </c>
    </row>
    <row r="80" ht="12.75">
      <c r="J80" s="15"/>
    </row>
    <row r="81" spans="2:6" ht="12.75">
      <c r="B81" s="1" t="s">
        <v>47</v>
      </c>
      <c r="C81" s="1"/>
      <c r="D81" s="1"/>
      <c r="E81" s="1"/>
      <c r="F81" s="1"/>
    </row>
    <row r="82" ht="13.5" thickBot="1"/>
    <row r="83" spans="1:10" ht="24" customHeight="1">
      <c r="A83" s="367" t="s">
        <v>2</v>
      </c>
      <c r="B83" s="369" t="s">
        <v>48</v>
      </c>
      <c r="C83" s="371" t="s">
        <v>49</v>
      </c>
      <c r="D83" s="373" t="s">
        <v>114</v>
      </c>
      <c r="E83" s="363" t="s">
        <v>120</v>
      </c>
      <c r="F83" s="364"/>
      <c r="G83" s="3"/>
      <c r="H83" s="3"/>
      <c r="I83" s="375" t="s">
        <v>116</v>
      </c>
      <c r="J83" s="376"/>
    </row>
    <row r="84" spans="1:10" ht="38.25">
      <c r="A84" s="368"/>
      <c r="B84" s="370"/>
      <c r="C84" s="372"/>
      <c r="D84" s="374"/>
      <c r="E84" s="6" t="s">
        <v>121</v>
      </c>
      <c r="F84" s="65" t="s">
        <v>122</v>
      </c>
      <c r="G84" s="64"/>
      <c r="H84" s="64"/>
      <c r="I84" s="377"/>
      <c r="J84" s="378"/>
    </row>
    <row r="85" spans="1:10" ht="26.25" thickBot="1">
      <c r="A85" s="4">
        <v>1</v>
      </c>
      <c r="B85" s="16" t="s">
        <v>34</v>
      </c>
      <c r="C85" s="5">
        <v>1678</v>
      </c>
      <c r="D85" s="5">
        <v>10.19</v>
      </c>
      <c r="E85" s="5">
        <v>60</v>
      </c>
      <c r="F85" s="63" t="s">
        <v>115</v>
      </c>
      <c r="G85" s="63" t="s">
        <v>115</v>
      </c>
      <c r="H85" s="63" t="s">
        <v>115</v>
      </c>
      <c r="I85" s="365">
        <f>D85*E85</f>
        <v>611.4</v>
      </c>
      <c r="J85" s="366"/>
    </row>
    <row r="87" spans="2:6" ht="12.75">
      <c r="B87" t="s">
        <v>117</v>
      </c>
      <c r="F87" t="s">
        <v>118</v>
      </c>
    </row>
    <row r="88" ht="12.75">
      <c r="F88" t="s">
        <v>119</v>
      </c>
    </row>
    <row r="90" spans="1:10" ht="12.75">
      <c r="A90" s="23"/>
      <c r="B90" s="23"/>
      <c r="C90" s="73" t="s">
        <v>132</v>
      </c>
      <c r="D90" s="74"/>
      <c r="E90" s="74"/>
      <c r="F90" s="23"/>
      <c r="G90" s="23"/>
      <c r="H90" s="23"/>
      <c r="I90" s="23"/>
      <c r="J90" s="23"/>
    </row>
    <row r="91" spans="1:10" ht="12.75">
      <c r="A91" s="23"/>
      <c r="B91" s="23"/>
      <c r="C91" s="73"/>
      <c r="D91" s="74"/>
      <c r="E91" s="74"/>
      <c r="F91" s="23"/>
      <c r="G91" s="23"/>
      <c r="H91" s="23"/>
      <c r="I91" s="23"/>
      <c r="J91" s="23"/>
    </row>
    <row r="92" spans="1:10" ht="12.75">
      <c r="A92" s="23"/>
      <c r="B92" s="23"/>
      <c r="C92" s="23"/>
      <c r="D92" s="23" t="s">
        <v>131</v>
      </c>
      <c r="E92" s="23"/>
      <c r="F92" s="23"/>
      <c r="G92" s="23"/>
      <c r="H92" s="23"/>
      <c r="I92" s="75">
        <v>2310.2</v>
      </c>
      <c r="J92" s="72" t="s">
        <v>93</v>
      </c>
    </row>
    <row r="93" spans="1:10" ht="12.75">
      <c r="A93" s="23"/>
      <c r="B93" s="23"/>
      <c r="C93" s="23"/>
      <c r="D93" s="23"/>
      <c r="E93" s="23"/>
      <c r="F93" s="23"/>
      <c r="G93" s="23"/>
      <c r="H93" s="23"/>
      <c r="I93" s="75"/>
      <c r="J93" s="72"/>
    </row>
    <row r="94" spans="1:10" ht="12.75">
      <c r="A94" s="23"/>
      <c r="B94" s="23"/>
      <c r="C94" s="73" t="s">
        <v>133</v>
      </c>
      <c r="D94" s="74"/>
      <c r="E94" s="74"/>
      <c r="F94" s="74"/>
      <c r="G94" s="74"/>
      <c r="H94" s="23"/>
      <c r="I94" s="75"/>
      <c r="J94" s="72"/>
    </row>
    <row r="95" spans="1:10" ht="12.75">
      <c r="A95" s="23"/>
      <c r="B95" s="23"/>
      <c r="C95" s="73"/>
      <c r="D95" s="74"/>
      <c r="E95" s="74"/>
      <c r="F95" s="74"/>
      <c r="G95" s="74"/>
      <c r="H95" s="23"/>
      <c r="I95" s="75"/>
      <c r="J95" s="72"/>
    </row>
    <row r="96" spans="1:10" ht="12.75">
      <c r="A96" s="23"/>
      <c r="B96" s="23"/>
      <c r="C96" s="23"/>
      <c r="D96" s="23" t="s">
        <v>134</v>
      </c>
      <c r="E96" s="23"/>
      <c r="F96" s="23"/>
      <c r="G96" s="23"/>
      <c r="H96" s="23"/>
      <c r="I96" s="72">
        <v>6429.28</v>
      </c>
      <c r="J96" s="72" t="s">
        <v>93</v>
      </c>
    </row>
    <row r="98" spans="4:6" ht="12.75">
      <c r="D98" s="17" t="s">
        <v>91</v>
      </c>
      <c r="E98" s="17"/>
      <c r="F98" s="18"/>
    </row>
    <row r="99" ht="13.5" thickBot="1"/>
    <row r="100" spans="2:10" ht="25.5" customHeight="1" thickBot="1">
      <c r="B100" s="54" t="s">
        <v>82</v>
      </c>
      <c r="C100" s="55"/>
      <c r="D100" s="56"/>
      <c r="E100" s="52" t="s">
        <v>83</v>
      </c>
      <c r="F100" s="51"/>
      <c r="G100" s="52" t="s">
        <v>84</v>
      </c>
      <c r="H100" s="51"/>
      <c r="I100" s="52" t="s">
        <v>85</v>
      </c>
      <c r="J100" s="53"/>
    </row>
    <row r="101" spans="2:10" ht="12.75">
      <c r="B101" s="57" t="s">
        <v>86</v>
      </c>
      <c r="C101" s="50"/>
      <c r="D101" s="30"/>
      <c r="E101" s="349">
        <v>2</v>
      </c>
      <c r="F101" s="350"/>
      <c r="G101" s="353">
        <v>43</v>
      </c>
      <c r="H101" s="354"/>
      <c r="I101" s="353">
        <f>E101*G101</f>
        <v>86</v>
      </c>
      <c r="J101" s="355"/>
    </row>
    <row r="102" spans="2:10" ht="12.75">
      <c r="B102" s="28" t="s">
        <v>87</v>
      </c>
      <c r="C102" s="24"/>
      <c r="D102" s="25"/>
      <c r="E102" s="351">
        <v>12</v>
      </c>
      <c r="F102" s="352"/>
      <c r="G102" s="336">
        <v>3</v>
      </c>
      <c r="H102" s="343"/>
      <c r="I102" s="336">
        <f>G102*E102</f>
        <v>36</v>
      </c>
      <c r="J102" s="337"/>
    </row>
    <row r="103" spans="2:10" ht="12.75">
      <c r="B103" s="28" t="s">
        <v>88</v>
      </c>
      <c r="C103" s="24"/>
      <c r="D103" s="25"/>
      <c r="E103" s="351">
        <v>5</v>
      </c>
      <c r="F103" s="352"/>
      <c r="G103" s="336">
        <v>2</v>
      </c>
      <c r="H103" s="343"/>
      <c r="I103" s="336">
        <f>G103*E103</f>
        <v>10</v>
      </c>
      <c r="J103" s="337"/>
    </row>
    <row r="104" spans="2:10" ht="12.75">
      <c r="B104" s="28" t="s">
        <v>89</v>
      </c>
      <c r="C104" s="24"/>
      <c r="D104" s="25"/>
      <c r="E104" s="351">
        <v>5</v>
      </c>
      <c r="F104" s="352"/>
      <c r="G104" s="336">
        <v>1.5</v>
      </c>
      <c r="H104" s="343"/>
      <c r="I104" s="336">
        <f>G104*E104</f>
        <v>7.5</v>
      </c>
      <c r="J104" s="337"/>
    </row>
    <row r="105" spans="2:10" ht="13.5" thickBot="1">
      <c r="B105" s="34" t="s">
        <v>90</v>
      </c>
      <c r="C105" s="31"/>
      <c r="D105" s="29"/>
      <c r="E105" s="338">
        <v>2</v>
      </c>
      <c r="F105" s="339"/>
      <c r="G105" s="340">
        <v>70</v>
      </c>
      <c r="H105" s="341"/>
      <c r="I105" s="340">
        <f>G105*E105</f>
        <v>140</v>
      </c>
      <c r="J105" s="342"/>
    </row>
    <row r="106" spans="2:10" ht="13.5" thickBot="1">
      <c r="B106" s="58" t="s">
        <v>73</v>
      </c>
      <c r="C106" s="59"/>
      <c r="D106" s="59"/>
      <c r="E106" s="344">
        <v>8</v>
      </c>
      <c r="F106" s="345"/>
      <c r="G106" s="346">
        <f>SUM(G101:H105)</f>
        <v>119.5</v>
      </c>
      <c r="H106" s="347"/>
      <c r="I106" s="346">
        <f>SUM(I101:J105)</f>
        <v>279.5</v>
      </c>
      <c r="J106" s="348"/>
    </row>
    <row r="107" spans="1:1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2.75" hidden="1">
      <c r="A108" s="23"/>
      <c r="B108" s="23"/>
      <c r="C108" s="73"/>
      <c r="D108" s="74"/>
      <c r="E108" s="74"/>
      <c r="F108" s="23"/>
      <c r="G108" s="23"/>
      <c r="H108" s="23"/>
      <c r="I108" s="23"/>
      <c r="J108" s="23"/>
    </row>
    <row r="109" spans="1:10" ht="12.75" hidden="1">
      <c r="A109" s="23"/>
      <c r="B109" s="23"/>
      <c r="C109" s="73"/>
      <c r="D109" s="74"/>
      <c r="E109" s="74"/>
      <c r="F109" s="23"/>
      <c r="G109" s="23"/>
      <c r="H109" s="23"/>
      <c r="I109" s="23"/>
      <c r="J109" s="23"/>
    </row>
    <row r="110" spans="1:10" ht="12.75" hidden="1">
      <c r="A110" s="23"/>
      <c r="B110" s="23"/>
      <c r="C110" s="23"/>
      <c r="D110" s="23"/>
      <c r="E110" s="23"/>
      <c r="F110" s="23"/>
      <c r="G110" s="23"/>
      <c r="H110" s="23"/>
      <c r="I110" s="75"/>
      <c r="J110" s="72"/>
    </row>
    <row r="111" spans="1:10" ht="12.75" hidden="1">
      <c r="A111" s="23"/>
      <c r="B111" s="23"/>
      <c r="C111" s="23"/>
      <c r="D111" s="23"/>
      <c r="E111" s="23"/>
      <c r="F111" s="23"/>
      <c r="G111" s="23"/>
      <c r="H111" s="23"/>
      <c r="I111" s="75"/>
      <c r="J111" s="72"/>
    </row>
    <row r="112" spans="1:10" ht="12.75" hidden="1">
      <c r="A112" s="23"/>
      <c r="B112" s="23"/>
      <c r="C112" s="73"/>
      <c r="D112" s="74"/>
      <c r="E112" s="74"/>
      <c r="F112" s="74"/>
      <c r="G112" s="74"/>
      <c r="H112" s="23"/>
      <c r="I112" s="75"/>
      <c r="J112" s="72"/>
    </row>
    <row r="113" spans="1:10" ht="12.75" hidden="1">
      <c r="A113" s="23"/>
      <c r="B113" s="23"/>
      <c r="C113" s="73"/>
      <c r="D113" s="74"/>
      <c r="E113" s="74"/>
      <c r="F113" s="74"/>
      <c r="G113" s="74"/>
      <c r="H113" s="23"/>
      <c r="I113" s="75"/>
      <c r="J113" s="72"/>
    </row>
    <row r="114" spans="1:10" ht="12.75" hidden="1">
      <c r="A114" s="23"/>
      <c r="B114" s="23"/>
      <c r="C114" s="23"/>
      <c r="D114" s="23"/>
      <c r="E114" s="23"/>
      <c r="F114" s="23"/>
      <c r="G114" s="23"/>
      <c r="H114" s="23"/>
      <c r="I114" s="72"/>
      <c r="J114" s="72"/>
    </row>
    <row r="115" ht="12.75">
      <c r="D115" s="17" t="s">
        <v>130</v>
      </c>
    </row>
    <row r="117" spans="8:10" ht="12.75">
      <c r="H117" s="62"/>
      <c r="I117" s="62">
        <f>I120+I124+I128</f>
        <v>484.63</v>
      </c>
      <c r="J117" s="1" t="s">
        <v>93</v>
      </c>
    </row>
    <row r="118" spans="2:3" ht="12.75">
      <c r="B118" s="1" t="s">
        <v>92</v>
      </c>
      <c r="C118" s="1"/>
    </row>
    <row r="120" spans="2:10" ht="12.75">
      <c r="B120" t="s">
        <v>129</v>
      </c>
      <c r="I120" s="70">
        <v>62.5</v>
      </c>
      <c r="J120" s="71" t="s">
        <v>93</v>
      </c>
    </row>
    <row r="121" spans="9:10" ht="12.75">
      <c r="I121" s="71"/>
      <c r="J121" s="71"/>
    </row>
    <row r="122" spans="2:10" ht="12.75">
      <c r="B122" s="1" t="s">
        <v>94</v>
      </c>
      <c r="C122" s="1"/>
      <c r="I122" s="71"/>
      <c r="J122" s="71"/>
    </row>
    <row r="123" spans="9:10" ht="12.75">
      <c r="I123" s="71"/>
      <c r="J123" s="71"/>
    </row>
    <row r="124" spans="2:10" ht="12.75">
      <c r="B124" t="s">
        <v>128</v>
      </c>
      <c r="I124" s="71">
        <v>55.89</v>
      </c>
      <c r="J124" s="71" t="s">
        <v>93</v>
      </c>
    </row>
    <row r="125" spans="9:10" ht="12.75">
      <c r="I125" s="71"/>
      <c r="J125" s="71"/>
    </row>
    <row r="126" spans="2:10" ht="12.75">
      <c r="B126" s="1" t="s">
        <v>95</v>
      </c>
      <c r="C126" s="1"/>
      <c r="I126" s="71"/>
      <c r="J126" s="71"/>
    </row>
    <row r="127" spans="9:10" ht="12.75">
      <c r="I127" s="71"/>
      <c r="J127" s="71"/>
    </row>
    <row r="128" spans="2:10" ht="12.75">
      <c r="B128" s="69" t="s">
        <v>123</v>
      </c>
      <c r="C128" s="69"/>
      <c r="D128" t="s">
        <v>125</v>
      </c>
      <c r="I128" s="71">
        <v>366.24</v>
      </c>
      <c r="J128" s="71" t="s">
        <v>93</v>
      </c>
    </row>
    <row r="129" spans="2:3" ht="12.75">
      <c r="B129" s="20" t="s">
        <v>124</v>
      </c>
      <c r="C129" s="20"/>
    </row>
    <row r="130" ht="12.75">
      <c r="B130" s="1"/>
    </row>
    <row r="131" ht="12.75">
      <c r="B131" s="1"/>
    </row>
    <row r="132" ht="12.75">
      <c r="D132" s="17" t="s">
        <v>96</v>
      </c>
    </row>
    <row r="134" spans="2:10" ht="12.75">
      <c r="B134" s="1" t="s">
        <v>97</v>
      </c>
      <c r="I134" s="1">
        <v>53.91</v>
      </c>
      <c r="J134" s="1" t="s">
        <v>93</v>
      </c>
    </row>
    <row r="136" ht="12.75">
      <c r="B136" t="s">
        <v>112</v>
      </c>
    </row>
    <row r="137" ht="12.75">
      <c r="B137" t="s">
        <v>113</v>
      </c>
    </row>
    <row r="140" ht="12.75">
      <c r="D140" s="17" t="s">
        <v>99</v>
      </c>
    </row>
    <row r="142" spans="2:10" ht="12.75">
      <c r="B142" s="1" t="s">
        <v>100</v>
      </c>
      <c r="C142" s="1"/>
      <c r="D142" s="1"/>
      <c r="E142" s="1"/>
      <c r="I142" s="62">
        <v>60</v>
      </c>
      <c r="J142" s="1" t="s">
        <v>93</v>
      </c>
    </row>
    <row r="143" spans="2:9" ht="12.75">
      <c r="B143" s="1"/>
      <c r="C143" s="1"/>
      <c r="D143" s="1"/>
      <c r="E143" s="1"/>
      <c r="I143" s="15"/>
    </row>
    <row r="144" spans="3:5" ht="12.75">
      <c r="C144" s="2" t="s">
        <v>109</v>
      </c>
      <c r="D144" s="61" t="s">
        <v>110</v>
      </c>
      <c r="E144" s="2" t="s">
        <v>111</v>
      </c>
    </row>
    <row r="145" spans="3:6" ht="12.75">
      <c r="C145" s="66">
        <v>6</v>
      </c>
      <c r="D145" s="60">
        <v>10</v>
      </c>
      <c r="E145" s="66">
        <f>C145*D145</f>
        <v>60</v>
      </c>
      <c r="F145" s="23"/>
    </row>
    <row r="146" spans="3:8" ht="12.75">
      <c r="C146" t="s">
        <v>101</v>
      </c>
      <c r="D146" t="s">
        <v>102</v>
      </c>
      <c r="E146" t="s">
        <v>101</v>
      </c>
      <c r="H146" t="s">
        <v>108</v>
      </c>
    </row>
  </sheetData>
  <sheetProtection/>
  <mergeCells count="39">
    <mergeCell ref="I35:J35"/>
    <mergeCell ref="I36:J36"/>
    <mergeCell ref="I31:J31"/>
    <mergeCell ref="I32:J32"/>
    <mergeCell ref="I33:J33"/>
    <mergeCell ref="I34:J34"/>
    <mergeCell ref="E83:F83"/>
    <mergeCell ref="I85:J85"/>
    <mergeCell ref="A83:A84"/>
    <mergeCell ref="B83:B84"/>
    <mergeCell ref="C83:C84"/>
    <mergeCell ref="D83:D84"/>
    <mergeCell ref="I83:J84"/>
    <mergeCell ref="I102:J102"/>
    <mergeCell ref="I37:J37"/>
    <mergeCell ref="I39:J39"/>
    <mergeCell ref="I40:J40"/>
    <mergeCell ref="I38:J38"/>
    <mergeCell ref="I41:J41"/>
    <mergeCell ref="I42:J42"/>
    <mergeCell ref="I43:J43"/>
    <mergeCell ref="I44:J44"/>
    <mergeCell ref="E106:F106"/>
    <mergeCell ref="G106:H106"/>
    <mergeCell ref="I106:J106"/>
    <mergeCell ref="E101:F101"/>
    <mergeCell ref="E102:F102"/>
    <mergeCell ref="E103:F103"/>
    <mergeCell ref="E104:F104"/>
    <mergeCell ref="G101:H101"/>
    <mergeCell ref="I101:J101"/>
    <mergeCell ref="G102:H102"/>
    <mergeCell ref="I103:J103"/>
    <mergeCell ref="I104:J104"/>
    <mergeCell ref="E105:F105"/>
    <mergeCell ref="G105:H105"/>
    <mergeCell ref="I105:J105"/>
    <mergeCell ref="G103:H103"/>
    <mergeCell ref="G104:H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2"/>
  <sheetViews>
    <sheetView view="pageBreakPreview" zoomScale="110" zoomScaleSheetLayoutView="110" zoomScalePageLayoutView="0" workbookViewId="0" topLeftCell="A101">
      <selection activeCell="N23" sqref="N23"/>
    </sheetView>
  </sheetViews>
  <sheetFormatPr defaultColWidth="9.140625" defaultRowHeight="12.75"/>
  <cols>
    <col min="1" max="1" width="8.57421875" style="0" customWidth="1"/>
    <col min="2" max="2" width="13.140625" style="0" customWidth="1"/>
    <col min="4" max="4" width="10.00390625" style="0" customWidth="1"/>
    <col min="9" max="9" width="9.00390625" style="0" customWidth="1"/>
    <col min="10" max="10" width="18.57421875" style="0" customWidth="1"/>
  </cols>
  <sheetData>
    <row r="2" ht="12.75">
      <c r="H2" s="1" t="s">
        <v>50</v>
      </c>
    </row>
    <row r="3" ht="12.75">
      <c r="H3" t="s">
        <v>51</v>
      </c>
    </row>
    <row r="4" ht="12.75">
      <c r="H4" t="s">
        <v>52</v>
      </c>
    </row>
    <row r="5" ht="12.75">
      <c r="H5" t="s">
        <v>53</v>
      </c>
    </row>
    <row r="6" ht="12.75">
      <c r="H6" t="s">
        <v>54</v>
      </c>
    </row>
    <row r="8" ht="12.75">
      <c r="D8" s="1" t="s">
        <v>59</v>
      </c>
    </row>
    <row r="9" spans="2:10" ht="12.75">
      <c r="B9" s="17" t="s">
        <v>55</v>
      </c>
      <c r="C9" s="17"/>
      <c r="D9" s="17"/>
      <c r="E9" s="17"/>
      <c r="F9" s="17"/>
      <c r="G9" s="17"/>
      <c r="H9" s="17"/>
      <c r="I9" s="17"/>
      <c r="J9" s="18"/>
    </row>
    <row r="10" spans="2:10" ht="12.75">
      <c r="B10" s="17" t="s">
        <v>136</v>
      </c>
      <c r="C10" s="17"/>
      <c r="D10" s="17"/>
      <c r="E10" s="17"/>
      <c r="F10" s="17"/>
      <c r="G10" s="17"/>
      <c r="H10" s="17"/>
      <c r="I10" s="17"/>
      <c r="J10" s="18"/>
    </row>
    <row r="11" spans="2:10" ht="12.75">
      <c r="B11" s="17"/>
      <c r="C11" s="67" t="s">
        <v>126</v>
      </c>
      <c r="D11" s="67"/>
      <c r="E11" s="67"/>
      <c r="F11" s="67"/>
      <c r="G11" s="67"/>
      <c r="H11" s="67"/>
      <c r="I11" s="67"/>
      <c r="J11" s="18"/>
    </row>
    <row r="12" spans="2:10" ht="12.75">
      <c r="B12" s="17"/>
      <c r="C12" s="17"/>
      <c r="D12" s="17"/>
      <c r="E12" s="17"/>
      <c r="F12" s="17"/>
      <c r="G12" s="17"/>
      <c r="H12" s="17"/>
      <c r="I12" s="17"/>
      <c r="J12" s="18"/>
    </row>
    <row r="13" spans="2:10" ht="12.75">
      <c r="B13" s="17"/>
      <c r="C13" s="17"/>
      <c r="D13" s="17" t="s">
        <v>58</v>
      </c>
      <c r="E13" s="17"/>
      <c r="F13" s="17"/>
      <c r="G13" s="17"/>
      <c r="H13" s="17"/>
      <c r="I13" s="17"/>
      <c r="J13" s="18"/>
    </row>
    <row r="16" spans="7:8" ht="12.75">
      <c r="G16" s="19" t="s">
        <v>60</v>
      </c>
      <c r="H16" s="19"/>
    </row>
    <row r="17" ht="12.75">
      <c r="G17" t="s">
        <v>137</v>
      </c>
    </row>
    <row r="18" ht="12.75">
      <c r="G18" t="s">
        <v>138</v>
      </c>
    </row>
    <row r="19" spans="7:9" ht="12.75">
      <c r="G19" s="20" t="s">
        <v>127</v>
      </c>
      <c r="H19" s="20"/>
      <c r="I19" s="20"/>
    </row>
    <row r="20" spans="7:9" ht="12.75">
      <c r="G20" s="20" t="s">
        <v>64</v>
      </c>
      <c r="H20" s="20"/>
      <c r="I20" s="20"/>
    </row>
    <row r="21" ht="12.75">
      <c r="G21" s="20" t="s">
        <v>65</v>
      </c>
    </row>
    <row r="22" ht="12.75">
      <c r="I22" s="20">
        <v>-258</v>
      </c>
    </row>
    <row r="23" ht="12.75">
      <c r="G23" t="s">
        <v>66</v>
      </c>
    </row>
    <row r="24" spans="7:9" ht="12.75">
      <c r="G24" t="s">
        <v>67</v>
      </c>
      <c r="I24">
        <v>-300</v>
      </c>
    </row>
    <row r="25" spans="7:9" ht="12.75">
      <c r="G25" t="s">
        <v>68</v>
      </c>
      <c r="I25">
        <v>-440</v>
      </c>
    </row>
    <row r="26" spans="7:9" ht="12.75">
      <c r="G26" t="s">
        <v>165</v>
      </c>
      <c r="I26" s="20"/>
    </row>
    <row r="27" ht="13.5" thickBot="1"/>
    <row r="28" spans="2:10" ht="12.75">
      <c r="B28" s="26" t="s">
        <v>69</v>
      </c>
      <c r="C28" s="27"/>
      <c r="D28" s="27"/>
      <c r="E28" s="27"/>
      <c r="F28" s="27"/>
      <c r="G28" s="27"/>
      <c r="H28" s="27"/>
      <c r="I28" s="21"/>
      <c r="J28" s="22"/>
    </row>
    <row r="29" spans="2:10" ht="12.75">
      <c r="B29" s="28"/>
      <c r="C29" s="24" t="s">
        <v>70</v>
      </c>
      <c r="D29" s="24"/>
      <c r="E29" s="24"/>
      <c r="F29" s="24"/>
      <c r="G29" s="24"/>
      <c r="H29" s="24"/>
      <c r="I29" s="356">
        <f>J73</f>
        <v>9472.594</v>
      </c>
      <c r="J29" s="337"/>
    </row>
    <row r="30" spans="2:10" ht="12.75">
      <c r="B30" s="28"/>
      <c r="C30" s="24" t="s">
        <v>71</v>
      </c>
      <c r="D30" s="24"/>
      <c r="E30" s="24"/>
      <c r="F30" s="24"/>
      <c r="G30" s="24"/>
      <c r="H30" s="24"/>
      <c r="I30" s="356">
        <f>I79</f>
        <v>4635</v>
      </c>
      <c r="J30" s="360"/>
    </row>
    <row r="31" spans="2:10" ht="12.75">
      <c r="B31" s="28"/>
      <c r="C31" s="24" t="s">
        <v>72</v>
      </c>
      <c r="D31" s="24"/>
      <c r="E31" s="24"/>
      <c r="F31" s="24"/>
      <c r="G31" s="24"/>
      <c r="H31" s="24"/>
      <c r="I31" s="356">
        <f>I87</f>
        <v>2116.14</v>
      </c>
      <c r="J31" s="337"/>
    </row>
    <row r="32" spans="2:10" ht="12.75">
      <c r="B32" s="28"/>
      <c r="C32" s="24" t="s">
        <v>73</v>
      </c>
      <c r="D32" s="24"/>
      <c r="E32" s="24"/>
      <c r="F32" s="24"/>
      <c r="G32" s="24"/>
      <c r="H32" s="24"/>
      <c r="I32" s="356">
        <f>I29+I30+I31</f>
        <v>16223.733999999999</v>
      </c>
      <c r="J32" s="337"/>
    </row>
    <row r="33" spans="2:10" ht="12.75">
      <c r="B33" s="28" t="s">
        <v>74</v>
      </c>
      <c r="C33" s="24"/>
      <c r="D33" s="24"/>
      <c r="E33" s="24"/>
      <c r="F33" s="24"/>
      <c r="G33" s="24"/>
      <c r="H33" s="24"/>
      <c r="I33" s="356">
        <f>I32*36.3%</f>
        <v>5889.215442</v>
      </c>
      <c r="J33" s="360"/>
    </row>
    <row r="34" spans="2:10" ht="12.75">
      <c r="B34" s="28" t="s">
        <v>75</v>
      </c>
      <c r="C34" s="24"/>
      <c r="D34" s="24"/>
      <c r="E34" s="24"/>
      <c r="F34" s="24"/>
      <c r="G34" s="24"/>
      <c r="H34" s="24"/>
      <c r="I34" s="356">
        <f>I32+I33</f>
        <v>22112.949441999997</v>
      </c>
      <c r="J34" s="337"/>
    </row>
    <row r="35" spans="2:10" ht="12.75">
      <c r="B35" s="28" t="s">
        <v>76</v>
      </c>
      <c r="C35" s="24"/>
      <c r="D35" s="24"/>
      <c r="E35" s="24"/>
      <c r="F35" s="24"/>
      <c r="G35" s="24"/>
      <c r="H35" s="24"/>
      <c r="I35" s="356">
        <f>I101</f>
        <v>279.5</v>
      </c>
      <c r="J35" s="337"/>
    </row>
    <row r="36" spans="2:10" ht="12.75">
      <c r="B36" s="28" t="s">
        <v>135</v>
      </c>
      <c r="C36" s="24"/>
      <c r="D36" s="24"/>
      <c r="E36" s="24"/>
      <c r="F36" s="24"/>
      <c r="G36" s="24"/>
      <c r="H36" s="24"/>
      <c r="I36" s="356">
        <f>I112</f>
        <v>532.55</v>
      </c>
      <c r="J36" s="337"/>
    </row>
    <row r="37" spans="2:10" ht="12.75">
      <c r="B37" s="28" t="s">
        <v>98</v>
      </c>
      <c r="C37" s="24"/>
      <c r="D37" s="24"/>
      <c r="E37" s="24"/>
      <c r="F37" s="24"/>
      <c r="G37" s="24"/>
      <c r="H37" s="24"/>
      <c r="I37" s="357">
        <f>I130</f>
        <v>53.91</v>
      </c>
      <c r="J37" s="337"/>
    </row>
    <row r="38" spans="2:10" ht="12.75">
      <c r="B38" s="28" t="s">
        <v>103</v>
      </c>
      <c r="C38" s="24"/>
      <c r="D38" s="24"/>
      <c r="E38" s="24"/>
      <c r="F38" s="24"/>
      <c r="G38" s="24"/>
      <c r="H38" s="24"/>
      <c r="I38" s="356">
        <f>I138</f>
        <v>60</v>
      </c>
      <c r="J38" s="337"/>
    </row>
    <row r="39" spans="2:10" ht="12.75">
      <c r="B39" s="28" t="s">
        <v>104</v>
      </c>
      <c r="C39" s="24"/>
      <c r="D39" s="24"/>
      <c r="E39" s="24"/>
      <c r="F39" s="24"/>
      <c r="G39" s="24"/>
      <c r="H39" s="24"/>
      <c r="I39" s="358"/>
      <c r="J39" s="359"/>
    </row>
    <row r="40" spans="2:10" ht="12.75">
      <c r="B40" s="28" t="s">
        <v>105</v>
      </c>
      <c r="C40" s="24"/>
      <c r="D40" s="24"/>
      <c r="E40" s="24"/>
      <c r="F40" s="24"/>
      <c r="G40" s="24"/>
      <c r="H40" s="24"/>
      <c r="I40" s="356">
        <f>I34+I35+I36+I37+I38</f>
        <v>23038.909441999996</v>
      </c>
      <c r="J40" s="337"/>
    </row>
    <row r="41" spans="2:10" ht="12.75">
      <c r="B41" s="28" t="s">
        <v>106</v>
      </c>
      <c r="C41" s="24"/>
      <c r="D41" s="24"/>
      <c r="E41" s="24"/>
      <c r="F41" s="24"/>
      <c r="G41" s="24"/>
      <c r="H41" s="24"/>
      <c r="I41" s="356">
        <f>I40/10</f>
        <v>2303.8909441999995</v>
      </c>
      <c r="J41" s="360"/>
    </row>
    <row r="42" spans="2:10" ht="13.5" thickBot="1">
      <c r="B42" s="32" t="s">
        <v>107</v>
      </c>
      <c r="C42" s="33"/>
      <c r="D42" s="33"/>
      <c r="E42" s="33"/>
      <c r="F42" s="33"/>
      <c r="G42" s="33"/>
      <c r="H42" s="33"/>
      <c r="I42" s="361">
        <f>I41/9</f>
        <v>255.98788268888882</v>
      </c>
      <c r="J42" s="36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/>
      <c r="B47" s="23" t="s">
        <v>77</v>
      </c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/>
      <c r="B48" s="23" t="s">
        <v>78</v>
      </c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6" ht="12.75" hidden="1"/>
    <row r="57" ht="12.75" hidden="1"/>
    <row r="58" ht="12.75" hidden="1"/>
    <row r="59" spans="3:4" ht="12.75">
      <c r="C59" s="1" t="s">
        <v>0</v>
      </c>
      <c r="D59" s="1"/>
    </row>
    <row r="61" ht="12.75">
      <c r="A61" t="s">
        <v>1</v>
      </c>
    </row>
    <row r="62" ht="13.5" thickBot="1"/>
    <row r="63" spans="1:10" ht="51.75" thickBot="1">
      <c r="A63" s="7" t="s">
        <v>2</v>
      </c>
      <c r="B63" s="8" t="s">
        <v>3</v>
      </c>
      <c r="C63" s="9" t="s">
        <v>10</v>
      </c>
      <c r="D63" s="9" t="s">
        <v>4</v>
      </c>
      <c r="E63" s="9" t="s">
        <v>5</v>
      </c>
      <c r="F63" s="9" t="s">
        <v>6</v>
      </c>
      <c r="G63" s="9" t="s">
        <v>7</v>
      </c>
      <c r="H63" s="8" t="s">
        <v>8</v>
      </c>
      <c r="I63" s="9" t="s">
        <v>9</v>
      </c>
      <c r="J63" s="10" t="s">
        <v>11</v>
      </c>
    </row>
    <row r="64" spans="1:10" ht="36">
      <c r="A64" s="35">
        <v>1</v>
      </c>
      <c r="B64" s="36" t="s">
        <v>14</v>
      </c>
      <c r="C64" s="37">
        <v>7</v>
      </c>
      <c r="D64" s="36" t="s">
        <v>12</v>
      </c>
      <c r="E64" s="36" t="s">
        <v>164</v>
      </c>
      <c r="F64" s="37">
        <v>27.59</v>
      </c>
      <c r="G64" s="37">
        <f>C64*F64</f>
        <v>193.13</v>
      </c>
      <c r="H64" s="38">
        <f>G64*30%</f>
        <v>57.93899999999999</v>
      </c>
      <c r="I64" s="38">
        <f>G64*20%</f>
        <v>38.626000000000005</v>
      </c>
      <c r="J64" s="39">
        <f>G64+H64+I64</f>
        <v>289.695</v>
      </c>
    </row>
    <row r="65" spans="1:10" ht="60">
      <c r="A65" s="40">
        <f>A64+1</f>
        <v>2</v>
      </c>
      <c r="B65" s="41" t="s">
        <v>15</v>
      </c>
      <c r="C65" s="42">
        <v>14</v>
      </c>
      <c r="D65" s="41" t="s">
        <v>16</v>
      </c>
      <c r="E65" s="86" t="s">
        <v>163</v>
      </c>
      <c r="F65" s="42">
        <v>25.08</v>
      </c>
      <c r="G65" s="42">
        <f aca="true" t="shared" si="0" ref="G65:G72">C65*F65</f>
        <v>351.12</v>
      </c>
      <c r="H65" s="43">
        <f aca="true" t="shared" si="1" ref="H65:H72">G65*30%</f>
        <v>105.336</v>
      </c>
      <c r="I65" s="43">
        <f aca="true" t="shared" si="2" ref="I65:I71">G65*20%</f>
        <v>70.224</v>
      </c>
      <c r="J65" s="44">
        <f aca="true" t="shared" si="3" ref="J65:J72">G65+H65+I65</f>
        <v>526.6800000000001</v>
      </c>
    </row>
    <row r="66" spans="1:10" ht="36">
      <c r="A66" s="40">
        <f aca="true" t="shared" si="4" ref="A66:A72">A65+1</f>
        <v>3</v>
      </c>
      <c r="B66" s="41" t="s">
        <v>18</v>
      </c>
      <c r="C66" s="42">
        <v>7</v>
      </c>
      <c r="D66" s="41" t="s">
        <v>146</v>
      </c>
      <c r="E66" s="41" t="s">
        <v>166</v>
      </c>
      <c r="F66" s="42">
        <v>20.48</v>
      </c>
      <c r="G66" s="42">
        <f t="shared" si="0"/>
        <v>143.36</v>
      </c>
      <c r="H66" s="43">
        <f>G66*20%</f>
        <v>28.672000000000004</v>
      </c>
      <c r="I66" s="43">
        <f t="shared" si="2"/>
        <v>28.672000000000004</v>
      </c>
      <c r="J66" s="44">
        <f t="shared" si="3"/>
        <v>200.704</v>
      </c>
    </row>
    <row r="67" spans="1:10" ht="48">
      <c r="A67" s="40">
        <f t="shared" si="4"/>
        <v>4</v>
      </c>
      <c r="B67" s="41" t="s">
        <v>147</v>
      </c>
      <c r="C67" s="42">
        <v>145</v>
      </c>
      <c r="D67" s="41" t="s">
        <v>37</v>
      </c>
      <c r="E67" s="41" t="s">
        <v>167</v>
      </c>
      <c r="F67" s="42">
        <v>23.31</v>
      </c>
      <c r="G67" s="42">
        <f t="shared" si="0"/>
        <v>3379.95</v>
      </c>
      <c r="H67" s="43">
        <f t="shared" si="1"/>
        <v>1013.9849999999999</v>
      </c>
      <c r="I67" s="43">
        <f t="shared" si="2"/>
        <v>675.99</v>
      </c>
      <c r="J67" s="44">
        <f t="shared" si="3"/>
        <v>5069.924999999999</v>
      </c>
    </row>
    <row r="68" spans="1:10" ht="36">
      <c r="A68" s="40">
        <f t="shared" si="4"/>
        <v>5</v>
      </c>
      <c r="B68" s="41" t="s">
        <v>148</v>
      </c>
      <c r="C68" s="42">
        <v>24</v>
      </c>
      <c r="D68" s="41" t="s">
        <v>149</v>
      </c>
      <c r="E68" s="76" t="s">
        <v>168</v>
      </c>
      <c r="F68" s="43">
        <v>19.4</v>
      </c>
      <c r="G68" s="42">
        <f t="shared" si="0"/>
        <v>465.59999999999997</v>
      </c>
      <c r="H68" s="43">
        <f t="shared" si="1"/>
        <v>139.67999999999998</v>
      </c>
      <c r="I68" s="43">
        <f t="shared" si="2"/>
        <v>93.12</v>
      </c>
      <c r="J68" s="44">
        <f t="shared" si="3"/>
        <v>698.4</v>
      </c>
    </row>
    <row r="69" spans="1:10" ht="36">
      <c r="A69" s="40">
        <f t="shared" si="4"/>
        <v>6</v>
      </c>
      <c r="B69" s="76" t="s">
        <v>150</v>
      </c>
      <c r="C69" s="42">
        <v>14</v>
      </c>
      <c r="D69" s="41" t="s">
        <v>149</v>
      </c>
      <c r="E69" s="76" t="s">
        <v>168</v>
      </c>
      <c r="F69" s="77">
        <v>19.4</v>
      </c>
      <c r="G69" s="42">
        <f>C69*F69</f>
        <v>271.59999999999997</v>
      </c>
      <c r="H69" s="43">
        <f>G69*30%</f>
        <v>81.47999999999999</v>
      </c>
      <c r="I69" s="43">
        <f t="shared" si="2"/>
        <v>54.31999999999999</v>
      </c>
      <c r="J69" s="44">
        <f t="shared" si="3"/>
        <v>407.3999999999999</v>
      </c>
    </row>
    <row r="70" spans="1:10" ht="48">
      <c r="A70" s="40">
        <f t="shared" si="4"/>
        <v>7</v>
      </c>
      <c r="B70" s="76" t="s">
        <v>151</v>
      </c>
      <c r="C70" s="42">
        <v>17</v>
      </c>
      <c r="D70" s="76" t="s">
        <v>23</v>
      </c>
      <c r="E70" s="76" t="s">
        <v>169</v>
      </c>
      <c r="F70" s="41">
        <v>21.54</v>
      </c>
      <c r="G70" s="42">
        <f t="shared" si="0"/>
        <v>366.18</v>
      </c>
      <c r="H70" s="43">
        <f t="shared" si="1"/>
        <v>109.854</v>
      </c>
      <c r="I70" s="43">
        <f t="shared" si="2"/>
        <v>73.236</v>
      </c>
      <c r="J70" s="44">
        <f t="shared" si="3"/>
        <v>549.27</v>
      </c>
    </row>
    <row r="71" spans="1:10" ht="36">
      <c r="A71" s="40">
        <f t="shared" si="4"/>
        <v>8</v>
      </c>
      <c r="B71" s="41" t="s">
        <v>43</v>
      </c>
      <c r="C71" s="42">
        <v>30</v>
      </c>
      <c r="D71" s="41" t="s">
        <v>44</v>
      </c>
      <c r="E71" s="41" t="s">
        <v>170</v>
      </c>
      <c r="F71" s="41">
        <v>25.08</v>
      </c>
      <c r="G71" s="42">
        <f t="shared" si="0"/>
        <v>752.4</v>
      </c>
      <c r="H71" s="43">
        <f t="shared" si="1"/>
        <v>225.72</v>
      </c>
      <c r="I71" s="43">
        <f t="shared" si="2"/>
        <v>150.48</v>
      </c>
      <c r="J71" s="44">
        <f t="shared" si="3"/>
        <v>1128.6</v>
      </c>
    </row>
    <row r="72" spans="1:10" ht="36.75" thickBot="1">
      <c r="A72" s="40">
        <f t="shared" si="4"/>
        <v>9</v>
      </c>
      <c r="B72" s="46" t="s">
        <v>79</v>
      </c>
      <c r="C72" s="47">
        <v>16</v>
      </c>
      <c r="D72" s="47"/>
      <c r="E72" s="46" t="s">
        <v>80</v>
      </c>
      <c r="F72" s="47">
        <v>25.08</v>
      </c>
      <c r="G72" s="47">
        <f t="shared" si="0"/>
        <v>401.28</v>
      </c>
      <c r="H72" s="48">
        <f t="shared" si="1"/>
        <v>120.38399999999999</v>
      </c>
      <c r="I72" s="48">
        <f>G72*20%</f>
        <v>80.256</v>
      </c>
      <c r="J72" s="49">
        <f t="shared" si="3"/>
        <v>601.92</v>
      </c>
    </row>
    <row r="73" spans="1:10" ht="13.5" thickBot="1">
      <c r="A73" s="11"/>
      <c r="B73" s="12" t="s">
        <v>46</v>
      </c>
      <c r="C73" s="68">
        <f>SUM(C64:C72)</f>
        <v>274</v>
      </c>
      <c r="D73" s="12"/>
      <c r="E73" s="12"/>
      <c r="F73" s="12"/>
      <c r="G73" s="13">
        <f>SUM(G64:G72)</f>
        <v>6324.62</v>
      </c>
      <c r="H73" s="13">
        <f>SUM(H64:H72)</f>
        <v>1883.05</v>
      </c>
      <c r="I73" s="13">
        <f>SUM(I64:I72)</f>
        <v>1264.9240000000002</v>
      </c>
      <c r="J73" s="14">
        <f>SUM(J64:J72)</f>
        <v>9472.594</v>
      </c>
    </row>
    <row r="74" ht="12.75">
      <c r="J74" s="15"/>
    </row>
    <row r="75" spans="2:6" ht="12.75">
      <c r="B75" s="1" t="s">
        <v>47</v>
      </c>
      <c r="C75" s="1"/>
      <c r="D75" s="1"/>
      <c r="E75" s="1"/>
      <c r="F75" s="1"/>
    </row>
    <row r="76" ht="13.5" thickBot="1"/>
    <row r="77" spans="1:10" ht="24" customHeight="1">
      <c r="A77" s="367" t="s">
        <v>2</v>
      </c>
      <c r="B77" s="369" t="s">
        <v>48</v>
      </c>
      <c r="C77" s="371" t="s">
        <v>49</v>
      </c>
      <c r="D77" s="373" t="s">
        <v>114</v>
      </c>
      <c r="E77" s="363" t="s">
        <v>120</v>
      </c>
      <c r="F77" s="364"/>
      <c r="G77" s="387" t="s">
        <v>154</v>
      </c>
      <c r="H77" s="350"/>
      <c r="I77" s="375" t="s">
        <v>116</v>
      </c>
      <c r="J77" s="376"/>
    </row>
    <row r="78" spans="1:10" ht="38.25">
      <c r="A78" s="368"/>
      <c r="B78" s="370"/>
      <c r="C78" s="372"/>
      <c r="D78" s="374"/>
      <c r="E78" s="6" t="s">
        <v>121</v>
      </c>
      <c r="F78" s="6" t="s">
        <v>122</v>
      </c>
      <c r="G78" s="2"/>
      <c r="H78" s="2"/>
      <c r="I78" s="377"/>
      <c r="J78" s="378"/>
    </row>
    <row r="79" spans="1:10" ht="12.75">
      <c r="A79" s="78">
        <v>1</v>
      </c>
      <c r="B79" s="81" t="s">
        <v>152</v>
      </c>
      <c r="C79" s="385">
        <v>2326.5</v>
      </c>
      <c r="D79" s="79">
        <v>15.45</v>
      </c>
      <c r="E79" s="80">
        <v>300</v>
      </c>
      <c r="F79" s="65"/>
      <c r="G79" s="83">
        <v>4635</v>
      </c>
      <c r="H79" s="64"/>
      <c r="I79" s="379">
        <v>4635</v>
      </c>
      <c r="J79" s="380"/>
    </row>
    <row r="80" spans="1:10" ht="26.25" thickBot="1">
      <c r="A80" s="4">
        <v>2</v>
      </c>
      <c r="B80" s="87" t="s">
        <v>153</v>
      </c>
      <c r="C80" s="386"/>
      <c r="D80" s="5">
        <v>13.95</v>
      </c>
      <c r="E80" s="5"/>
      <c r="F80" s="63">
        <v>342</v>
      </c>
      <c r="G80" s="63"/>
      <c r="H80" s="63"/>
      <c r="I80" s="381"/>
      <c r="J80" s="382"/>
    </row>
    <row r="82" spans="2:6" ht="12.75">
      <c r="B82" s="71" t="s">
        <v>155</v>
      </c>
      <c r="F82" s="71" t="s">
        <v>157</v>
      </c>
    </row>
    <row r="83" spans="2:6" ht="12.75">
      <c r="B83" s="383" t="s">
        <v>156</v>
      </c>
      <c r="C83" s="384"/>
      <c r="D83" s="384"/>
      <c r="F83" s="71" t="s">
        <v>158</v>
      </c>
    </row>
    <row r="85" spans="1:10" ht="12.75">
      <c r="A85" s="23"/>
      <c r="B85" s="23"/>
      <c r="C85" s="73" t="s">
        <v>132</v>
      </c>
      <c r="D85" s="74"/>
      <c r="E85" s="74"/>
      <c r="F85" s="23"/>
      <c r="G85" s="23"/>
      <c r="H85" s="23"/>
      <c r="I85" s="23"/>
      <c r="J85" s="23"/>
    </row>
    <row r="86" spans="1:10" ht="12.75">
      <c r="A86" s="23"/>
      <c r="B86" s="23"/>
      <c r="C86" s="73"/>
      <c r="D86" s="74"/>
      <c r="E86" s="74"/>
      <c r="F86" s="23"/>
      <c r="G86" s="23"/>
      <c r="H86" s="23"/>
      <c r="I86" s="23"/>
      <c r="J86" s="23"/>
    </row>
    <row r="87" spans="1:10" ht="12.75">
      <c r="A87" s="23"/>
      <c r="B87" s="23"/>
      <c r="C87" s="23"/>
      <c r="D87" s="84" t="s">
        <v>159</v>
      </c>
      <c r="E87" s="23"/>
      <c r="F87" s="23"/>
      <c r="G87" s="23"/>
      <c r="H87" s="23"/>
      <c r="I87" s="75">
        <v>2116.14</v>
      </c>
      <c r="J87" s="72" t="s">
        <v>93</v>
      </c>
    </row>
    <row r="88" spans="1:10" ht="12.75">
      <c r="A88" s="23"/>
      <c r="B88" s="23"/>
      <c r="C88" s="23"/>
      <c r="D88" s="23"/>
      <c r="E88" s="23"/>
      <c r="F88" s="23"/>
      <c r="G88" s="23"/>
      <c r="H88" s="23"/>
      <c r="I88" s="75"/>
      <c r="J88" s="72"/>
    </row>
    <row r="89" spans="1:10" ht="12.75">
      <c r="A89" s="23"/>
      <c r="B89" s="23"/>
      <c r="C89" s="73" t="s">
        <v>133</v>
      </c>
      <c r="D89" s="74"/>
      <c r="E89" s="74"/>
      <c r="F89" s="74"/>
      <c r="G89" s="74"/>
      <c r="H89" s="23"/>
      <c r="I89" s="75"/>
      <c r="J89" s="72"/>
    </row>
    <row r="90" spans="1:10" ht="12.75">
      <c r="A90" s="23"/>
      <c r="B90" s="23"/>
      <c r="C90" s="73"/>
      <c r="D90" s="74"/>
      <c r="E90" s="74"/>
      <c r="F90" s="74"/>
      <c r="G90" s="74"/>
      <c r="H90" s="23"/>
      <c r="I90" s="75"/>
      <c r="J90" s="72"/>
    </row>
    <row r="91" spans="1:10" ht="12.75">
      <c r="A91" s="23"/>
      <c r="B91" s="23"/>
      <c r="C91" s="23"/>
      <c r="D91" s="84" t="s">
        <v>160</v>
      </c>
      <c r="E91" s="23"/>
      <c r="F91" s="23"/>
      <c r="G91" s="23"/>
      <c r="H91" s="23"/>
      <c r="I91" s="72">
        <v>5889.21</v>
      </c>
      <c r="J91" s="72" t="s">
        <v>93</v>
      </c>
    </row>
    <row r="93" spans="4:6" ht="12.75">
      <c r="D93" s="17" t="s">
        <v>91</v>
      </c>
      <c r="E93" s="17"/>
      <c r="F93" s="18"/>
    </row>
    <row r="94" ht="13.5" thickBot="1"/>
    <row r="95" spans="2:10" ht="25.5" customHeight="1" thickBot="1">
      <c r="B95" s="54" t="s">
        <v>82</v>
      </c>
      <c r="C95" s="55"/>
      <c r="D95" s="56"/>
      <c r="E95" s="52" t="s">
        <v>83</v>
      </c>
      <c r="F95" s="51"/>
      <c r="G95" s="52" t="s">
        <v>84</v>
      </c>
      <c r="H95" s="51"/>
      <c r="I95" s="52" t="s">
        <v>85</v>
      </c>
      <c r="J95" s="53"/>
    </row>
    <row r="96" spans="2:10" ht="12.75">
      <c r="B96" s="57" t="s">
        <v>86</v>
      </c>
      <c r="C96" s="50"/>
      <c r="D96" s="30"/>
      <c r="E96" s="349">
        <v>2</v>
      </c>
      <c r="F96" s="350"/>
      <c r="G96" s="353">
        <v>43</v>
      </c>
      <c r="H96" s="354"/>
      <c r="I96" s="353">
        <f>E96*G96</f>
        <v>86</v>
      </c>
      <c r="J96" s="355"/>
    </row>
    <row r="97" spans="2:10" ht="12.75">
      <c r="B97" s="28" t="s">
        <v>87</v>
      </c>
      <c r="C97" s="24"/>
      <c r="D97" s="25"/>
      <c r="E97" s="351">
        <v>12</v>
      </c>
      <c r="F97" s="352"/>
      <c r="G97" s="336">
        <v>3</v>
      </c>
      <c r="H97" s="343"/>
      <c r="I97" s="336">
        <f>G97*E97</f>
        <v>36</v>
      </c>
      <c r="J97" s="337"/>
    </row>
    <row r="98" spans="2:10" ht="12.75">
      <c r="B98" s="28" t="s">
        <v>88</v>
      </c>
      <c r="C98" s="24"/>
      <c r="D98" s="25"/>
      <c r="E98" s="351">
        <v>5</v>
      </c>
      <c r="F98" s="352"/>
      <c r="G98" s="336">
        <v>2</v>
      </c>
      <c r="H98" s="343"/>
      <c r="I98" s="336">
        <f>G98*E98</f>
        <v>10</v>
      </c>
      <c r="J98" s="337"/>
    </row>
    <row r="99" spans="2:10" ht="12.75">
      <c r="B99" s="28" t="s">
        <v>89</v>
      </c>
      <c r="C99" s="24"/>
      <c r="D99" s="25"/>
      <c r="E99" s="351">
        <v>5</v>
      </c>
      <c r="F99" s="352"/>
      <c r="G99" s="336">
        <v>1.5</v>
      </c>
      <c r="H99" s="343"/>
      <c r="I99" s="336">
        <f>G99*E99</f>
        <v>7.5</v>
      </c>
      <c r="J99" s="337"/>
    </row>
    <row r="100" spans="2:10" ht="13.5" thickBot="1">
      <c r="B100" s="34" t="s">
        <v>90</v>
      </c>
      <c r="C100" s="31"/>
      <c r="D100" s="29"/>
      <c r="E100" s="338">
        <v>2</v>
      </c>
      <c r="F100" s="339"/>
      <c r="G100" s="340">
        <v>70</v>
      </c>
      <c r="H100" s="341"/>
      <c r="I100" s="340">
        <f>G100*E100</f>
        <v>140</v>
      </c>
      <c r="J100" s="342"/>
    </row>
    <row r="101" spans="2:10" ht="13.5" thickBot="1">
      <c r="B101" s="58" t="s">
        <v>73</v>
      </c>
      <c r="C101" s="59"/>
      <c r="D101" s="59"/>
      <c r="E101" s="344">
        <v>8</v>
      </c>
      <c r="F101" s="345"/>
      <c r="G101" s="346">
        <f>SUM(G96:H100)</f>
        <v>119.5</v>
      </c>
      <c r="H101" s="347"/>
      <c r="I101" s="346">
        <f>SUM(I96:J100)</f>
        <v>279.5</v>
      </c>
      <c r="J101" s="348"/>
    </row>
    <row r="102" spans="1:1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2.75" hidden="1">
      <c r="A103" s="23"/>
      <c r="B103" s="23"/>
      <c r="C103" s="73"/>
      <c r="D103" s="74"/>
      <c r="E103" s="74"/>
      <c r="F103" s="23"/>
      <c r="G103" s="23"/>
      <c r="H103" s="23"/>
      <c r="I103" s="23"/>
      <c r="J103" s="23"/>
    </row>
    <row r="104" spans="1:10" ht="12.75" hidden="1">
      <c r="A104" s="23"/>
      <c r="B104" s="23"/>
      <c r="C104" s="73"/>
      <c r="D104" s="74"/>
      <c r="E104" s="74"/>
      <c r="F104" s="23"/>
      <c r="G104" s="23"/>
      <c r="H104" s="23"/>
      <c r="I104" s="23"/>
      <c r="J104" s="23"/>
    </row>
    <row r="105" spans="1:10" ht="12.75" hidden="1">
      <c r="A105" s="23"/>
      <c r="B105" s="23"/>
      <c r="C105" s="23"/>
      <c r="D105" s="23"/>
      <c r="E105" s="23"/>
      <c r="F105" s="23"/>
      <c r="G105" s="23"/>
      <c r="H105" s="23"/>
      <c r="I105" s="75"/>
      <c r="J105" s="72"/>
    </row>
    <row r="106" spans="1:10" ht="12.75" hidden="1">
      <c r="A106" s="23"/>
      <c r="B106" s="23"/>
      <c r="C106" s="23"/>
      <c r="D106" s="23"/>
      <c r="E106" s="23"/>
      <c r="F106" s="23"/>
      <c r="G106" s="23"/>
      <c r="H106" s="23"/>
      <c r="I106" s="75"/>
      <c r="J106" s="72"/>
    </row>
    <row r="107" spans="1:10" ht="12.75" hidden="1">
      <c r="A107" s="23"/>
      <c r="B107" s="23"/>
      <c r="C107" s="73"/>
      <c r="D107" s="74"/>
      <c r="E107" s="74"/>
      <c r="F107" s="74"/>
      <c r="G107" s="74"/>
      <c r="H107" s="23"/>
      <c r="I107" s="75"/>
      <c r="J107" s="72"/>
    </row>
    <row r="108" spans="1:10" ht="12.75" hidden="1">
      <c r="A108" s="23"/>
      <c r="B108" s="23"/>
      <c r="C108" s="73"/>
      <c r="D108" s="74"/>
      <c r="E108" s="74"/>
      <c r="F108" s="74"/>
      <c r="G108" s="74"/>
      <c r="H108" s="23"/>
      <c r="I108" s="75"/>
      <c r="J108" s="72"/>
    </row>
    <row r="109" spans="1:10" ht="12.75" hidden="1">
      <c r="A109" s="23"/>
      <c r="B109" s="23"/>
      <c r="C109" s="23"/>
      <c r="D109" s="23"/>
      <c r="E109" s="23"/>
      <c r="F109" s="23"/>
      <c r="G109" s="23"/>
      <c r="H109" s="23"/>
      <c r="I109" s="72"/>
      <c r="J109" s="72"/>
    </row>
    <row r="110" ht="12.75">
      <c r="D110" s="17" t="s">
        <v>130</v>
      </c>
    </row>
    <row r="112" spans="8:10" ht="12.75">
      <c r="H112" s="62"/>
      <c r="I112" s="62">
        <f>I115+I117+I120+I124</f>
        <v>532.55</v>
      </c>
      <c r="J112" s="1" t="s">
        <v>93</v>
      </c>
    </row>
    <row r="113" spans="2:3" ht="12.75">
      <c r="B113" s="1" t="s">
        <v>92</v>
      </c>
      <c r="C113" s="1"/>
    </row>
    <row r="114" ht="12.75">
      <c r="B114" t="s">
        <v>143</v>
      </c>
    </row>
    <row r="115" spans="2:10" ht="12.75">
      <c r="B115" t="s">
        <v>142</v>
      </c>
      <c r="I115" s="70">
        <v>33.33</v>
      </c>
      <c r="J115" s="71" t="s">
        <v>93</v>
      </c>
    </row>
    <row r="116" spans="2:10" ht="12.75">
      <c r="B116" t="s">
        <v>144</v>
      </c>
      <c r="I116" s="70"/>
      <c r="J116" s="71"/>
    </row>
    <row r="117" spans="2:10" ht="12.75">
      <c r="B117" t="s">
        <v>145</v>
      </c>
      <c r="I117" s="71">
        <v>57.66</v>
      </c>
      <c r="J117" s="71" t="s">
        <v>93</v>
      </c>
    </row>
    <row r="118" spans="2:10" ht="12.75">
      <c r="B118" s="1" t="s">
        <v>94</v>
      </c>
      <c r="C118" s="1"/>
      <c r="I118" s="71"/>
      <c r="J118" s="71"/>
    </row>
    <row r="119" spans="9:10" ht="12.75">
      <c r="I119" s="71"/>
      <c r="J119" s="71"/>
    </row>
    <row r="120" spans="2:10" ht="12.75">
      <c r="B120" t="s">
        <v>141</v>
      </c>
      <c r="I120" s="71">
        <v>73.28</v>
      </c>
      <c r="J120" s="71" t="s">
        <v>93</v>
      </c>
    </row>
    <row r="121" spans="9:10" ht="12.75">
      <c r="I121" s="71"/>
      <c r="J121" s="71"/>
    </row>
    <row r="122" spans="2:10" ht="12.75">
      <c r="B122" s="1" t="s">
        <v>95</v>
      </c>
      <c r="C122" s="1"/>
      <c r="I122" s="71"/>
      <c r="J122" s="71"/>
    </row>
    <row r="123" spans="9:10" ht="12.75">
      <c r="I123" s="71"/>
      <c r="J123" s="71"/>
    </row>
    <row r="124" spans="2:10" ht="12.75">
      <c r="B124" s="69" t="s">
        <v>139</v>
      </c>
      <c r="C124" s="69"/>
      <c r="D124" t="s">
        <v>140</v>
      </c>
      <c r="I124" s="71">
        <v>368.28</v>
      </c>
      <c r="J124" s="71" t="s">
        <v>93</v>
      </c>
    </row>
    <row r="125" spans="2:3" ht="12.75">
      <c r="B125" s="20" t="s">
        <v>124</v>
      </c>
      <c r="C125" s="20"/>
    </row>
    <row r="126" ht="12.75">
      <c r="B126" s="1"/>
    </row>
    <row r="127" ht="12.75">
      <c r="B127" s="1"/>
    </row>
    <row r="128" ht="12.75">
      <c r="D128" s="17" t="s">
        <v>96</v>
      </c>
    </row>
    <row r="129" ht="12.75">
      <c r="M129" s="15"/>
    </row>
    <row r="130" spans="2:10" ht="12.75">
      <c r="B130" s="1" t="s">
        <v>97</v>
      </c>
      <c r="I130" s="1">
        <v>53.91</v>
      </c>
      <c r="J130" s="1" t="s">
        <v>93</v>
      </c>
    </row>
    <row r="132" ht="12.75">
      <c r="B132" t="s">
        <v>112</v>
      </c>
    </row>
    <row r="133" ht="12.75">
      <c r="B133" t="s">
        <v>113</v>
      </c>
    </row>
    <row r="136" ht="12.75">
      <c r="D136" s="17" t="s">
        <v>99</v>
      </c>
    </row>
    <row r="138" spans="2:10" ht="12.75">
      <c r="B138" s="1" t="s">
        <v>100</v>
      </c>
      <c r="C138" s="1"/>
      <c r="D138" s="1"/>
      <c r="E138" s="1"/>
      <c r="I138" s="62">
        <v>60</v>
      </c>
      <c r="J138" s="1" t="s">
        <v>93</v>
      </c>
    </row>
    <row r="139" spans="2:9" ht="12.75">
      <c r="B139" s="1"/>
      <c r="C139" s="1"/>
      <c r="D139" s="1"/>
      <c r="E139" s="1"/>
      <c r="I139" s="15"/>
    </row>
    <row r="140" spans="3:5" ht="12.75">
      <c r="C140" s="2" t="s">
        <v>109</v>
      </c>
      <c r="D140" s="61" t="s">
        <v>110</v>
      </c>
      <c r="E140" s="2" t="s">
        <v>111</v>
      </c>
    </row>
    <row r="141" spans="3:6" ht="12.75">
      <c r="C141" s="66">
        <v>6</v>
      </c>
      <c r="D141" s="60">
        <v>10</v>
      </c>
      <c r="E141" s="66">
        <f>C141*D141</f>
        <v>60</v>
      </c>
      <c r="F141" s="23"/>
    </row>
    <row r="142" spans="3:8" ht="12.75">
      <c r="C142" t="s">
        <v>101</v>
      </c>
      <c r="D142" t="s">
        <v>102</v>
      </c>
      <c r="E142" t="s">
        <v>101</v>
      </c>
      <c r="H142" t="s">
        <v>108</v>
      </c>
    </row>
  </sheetData>
  <sheetProtection/>
  <mergeCells count="42">
    <mergeCell ref="I37:J37"/>
    <mergeCell ref="I38:J38"/>
    <mergeCell ref="I39:J39"/>
    <mergeCell ref="I29:J29"/>
    <mergeCell ref="I30:J30"/>
    <mergeCell ref="I31:J31"/>
    <mergeCell ref="I32:J32"/>
    <mergeCell ref="B83:D83"/>
    <mergeCell ref="I40:J40"/>
    <mergeCell ref="I33:J33"/>
    <mergeCell ref="I34:J34"/>
    <mergeCell ref="I35:J35"/>
    <mergeCell ref="I36:J36"/>
    <mergeCell ref="I41:J41"/>
    <mergeCell ref="I42:J42"/>
    <mergeCell ref="C79:C80"/>
    <mergeCell ref="G77:H77"/>
    <mergeCell ref="A77:A78"/>
    <mergeCell ref="B77:B78"/>
    <mergeCell ref="C77:C78"/>
    <mergeCell ref="D77:D78"/>
    <mergeCell ref="E77:F77"/>
    <mergeCell ref="I77:J78"/>
    <mergeCell ref="E96:F96"/>
    <mergeCell ref="G96:H96"/>
    <mergeCell ref="I96:J96"/>
    <mergeCell ref="I79:J80"/>
    <mergeCell ref="E98:F98"/>
    <mergeCell ref="G98:H98"/>
    <mergeCell ref="I98:J98"/>
    <mergeCell ref="I97:J97"/>
    <mergeCell ref="E97:F97"/>
    <mergeCell ref="G97:H97"/>
    <mergeCell ref="E101:F101"/>
    <mergeCell ref="G101:H101"/>
    <mergeCell ref="I101:J101"/>
    <mergeCell ref="E99:F99"/>
    <mergeCell ref="G99:H99"/>
    <mergeCell ref="I99:J99"/>
    <mergeCell ref="E100:F100"/>
    <mergeCell ref="G100:H100"/>
    <mergeCell ref="I100:J100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5" max="255" man="1"/>
  </rowBreaks>
  <colBreaks count="1" manualBreakCount="1">
    <brk id="10" max="1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44"/>
  <sheetViews>
    <sheetView zoomScalePageLayoutView="0" workbookViewId="0" topLeftCell="A43">
      <selection activeCell="F80" sqref="F80"/>
    </sheetView>
  </sheetViews>
  <sheetFormatPr defaultColWidth="9.140625" defaultRowHeight="12.75"/>
  <cols>
    <col min="1" max="1" width="3.7109375" style="0" customWidth="1"/>
    <col min="2" max="2" width="14.140625" style="0" customWidth="1"/>
    <col min="4" max="4" width="14.7109375" style="0" customWidth="1"/>
  </cols>
  <sheetData>
    <row r="2" ht="12.75">
      <c r="H2" s="1" t="s">
        <v>50</v>
      </c>
    </row>
    <row r="3" ht="12.75">
      <c r="H3" t="s">
        <v>51</v>
      </c>
    </row>
    <row r="4" ht="12.75">
      <c r="H4" t="s">
        <v>52</v>
      </c>
    </row>
    <row r="5" ht="12.75">
      <c r="H5" t="s">
        <v>53</v>
      </c>
    </row>
    <row r="6" ht="12.75">
      <c r="H6" t="s">
        <v>54</v>
      </c>
    </row>
    <row r="8" ht="12.75">
      <c r="D8" s="1" t="s">
        <v>59</v>
      </c>
    </row>
    <row r="9" spans="2:10" ht="12.75">
      <c r="B9" s="17" t="s">
        <v>171</v>
      </c>
      <c r="C9" s="17"/>
      <c r="D9" s="17"/>
      <c r="E9" s="17"/>
      <c r="F9" s="17"/>
      <c r="G9" s="17"/>
      <c r="H9" s="17"/>
      <c r="I9" s="17"/>
      <c r="J9" s="18"/>
    </row>
    <row r="10" spans="2:10" ht="12.75">
      <c r="B10" s="17" t="s">
        <v>172</v>
      </c>
      <c r="C10" s="17"/>
      <c r="D10" s="17"/>
      <c r="E10" s="17"/>
      <c r="F10" s="17"/>
      <c r="G10" s="17"/>
      <c r="H10" s="17"/>
      <c r="I10" s="17"/>
      <c r="J10" s="18"/>
    </row>
    <row r="11" spans="2:10" ht="12.75">
      <c r="B11" s="17"/>
      <c r="C11" s="67" t="s">
        <v>126</v>
      </c>
      <c r="D11" s="67"/>
      <c r="E11" s="67"/>
      <c r="F11" s="67"/>
      <c r="G11" s="67"/>
      <c r="H11" s="67"/>
      <c r="I11" s="67"/>
      <c r="J11" s="18"/>
    </row>
    <row r="12" spans="2:10" ht="12.75">
      <c r="B12" s="17"/>
      <c r="C12" s="17"/>
      <c r="D12" s="17" t="s">
        <v>173</v>
      </c>
      <c r="E12" s="17"/>
      <c r="F12" s="17"/>
      <c r="G12" s="17"/>
      <c r="H12" s="17"/>
      <c r="I12" s="17"/>
      <c r="J12" s="18"/>
    </row>
    <row r="13" spans="2:10" ht="12.75">
      <c r="B13" s="17"/>
      <c r="C13" s="17"/>
      <c r="D13" s="17"/>
      <c r="E13" s="17"/>
      <c r="F13" s="17"/>
      <c r="G13" s="17"/>
      <c r="H13" s="17"/>
      <c r="I13" s="17"/>
      <c r="J13" s="18"/>
    </row>
    <row r="16" spans="7:8" ht="12.75">
      <c r="G16" s="19" t="s">
        <v>60</v>
      </c>
      <c r="H16" s="19"/>
    </row>
    <row r="17" ht="12.75">
      <c r="G17" t="s">
        <v>174</v>
      </c>
    </row>
    <row r="18" ht="12.75">
      <c r="G18" t="s">
        <v>175</v>
      </c>
    </row>
    <row r="19" spans="7:9" ht="12.75">
      <c r="G19" s="20" t="s">
        <v>162</v>
      </c>
      <c r="H19" s="20"/>
      <c r="I19" s="20"/>
    </row>
    <row r="20" spans="7:9" ht="12.75">
      <c r="G20" s="20" t="s">
        <v>176</v>
      </c>
      <c r="H20" s="20"/>
      <c r="I20" s="20"/>
    </row>
    <row r="21" ht="12.75">
      <c r="G21" s="20" t="s">
        <v>65</v>
      </c>
    </row>
    <row r="22" ht="12.75">
      <c r="I22" s="20">
        <v>-703</v>
      </c>
    </row>
    <row r="23" spans="7:9" ht="12.75">
      <c r="G23" t="s">
        <v>66</v>
      </c>
      <c r="I23" s="20"/>
    </row>
    <row r="24" spans="7:9" ht="12.75">
      <c r="G24" t="s">
        <v>67</v>
      </c>
      <c r="I24" s="20">
        <v>-792</v>
      </c>
    </row>
    <row r="25" spans="7:9" ht="12.75">
      <c r="G25" t="s">
        <v>68</v>
      </c>
      <c r="I25" s="20">
        <v>-644</v>
      </c>
    </row>
    <row r="26" spans="7:9" ht="12.75">
      <c r="G26" t="s">
        <v>81</v>
      </c>
      <c r="I26" s="20"/>
    </row>
    <row r="27" ht="13.5" thickBot="1"/>
    <row r="28" spans="2:10" ht="12.75">
      <c r="B28" s="26" t="s">
        <v>69</v>
      </c>
      <c r="C28" s="27"/>
      <c r="D28" s="27"/>
      <c r="E28" s="27"/>
      <c r="F28" s="27"/>
      <c r="G28" s="27"/>
      <c r="H28" s="27"/>
      <c r="I28" s="21"/>
      <c r="J28" s="22"/>
    </row>
    <row r="29" spans="2:10" ht="12.75">
      <c r="B29" s="28"/>
      <c r="C29" s="24" t="s">
        <v>70</v>
      </c>
      <c r="D29" s="24"/>
      <c r="E29" s="24"/>
      <c r="F29" s="24"/>
      <c r="G29" s="24"/>
      <c r="H29" s="24"/>
      <c r="I29" s="356">
        <f>J75</f>
        <v>6958.139999999999</v>
      </c>
      <c r="J29" s="337"/>
    </row>
    <row r="30" spans="2:10" ht="12.75">
      <c r="B30" s="28"/>
      <c r="C30" s="24" t="s">
        <v>71</v>
      </c>
      <c r="D30" s="24"/>
      <c r="E30" s="24"/>
      <c r="F30" s="24"/>
      <c r="G30" s="24"/>
      <c r="H30" s="24"/>
      <c r="I30" s="356">
        <f>I81</f>
        <v>3972.6</v>
      </c>
      <c r="J30" s="360"/>
    </row>
    <row r="31" spans="2:10" ht="12.75">
      <c r="B31" s="28"/>
      <c r="C31" s="24" t="s">
        <v>72</v>
      </c>
      <c r="D31" s="24"/>
      <c r="E31" s="24"/>
      <c r="F31" s="24"/>
      <c r="G31" s="24"/>
      <c r="H31" s="24"/>
      <c r="I31" s="356">
        <f>I89</f>
        <v>2116.14</v>
      </c>
      <c r="J31" s="337"/>
    </row>
    <row r="32" spans="2:10" ht="12.75">
      <c r="B32" s="28"/>
      <c r="C32" s="24" t="s">
        <v>73</v>
      </c>
      <c r="D32" s="24"/>
      <c r="E32" s="24"/>
      <c r="F32" s="24"/>
      <c r="G32" s="24"/>
      <c r="H32" s="24"/>
      <c r="I32" s="356">
        <f>I29+I30+I31</f>
        <v>13046.88</v>
      </c>
      <c r="J32" s="337"/>
    </row>
    <row r="33" spans="2:10" ht="12.75">
      <c r="B33" s="28" t="s">
        <v>74</v>
      </c>
      <c r="C33" s="24"/>
      <c r="D33" s="24"/>
      <c r="E33" s="24"/>
      <c r="F33" s="24"/>
      <c r="G33" s="24"/>
      <c r="H33" s="24"/>
      <c r="I33" s="356">
        <f>I32*36.3%</f>
        <v>4736.01744</v>
      </c>
      <c r="J33" s="360"/>
    </row>
    <row r="34" spans="2:10" ht="12.75">
      <c r="B34" s="28" t="s">
        <v>75</v>
      </c>
      <c r="C34" s="24"/>
      <c r="D34" s="24"/>
      <c r="E34" s="24"/>
      <c r="F34" s="24"/>
      <c r="G34" s="24"/>
      <c r="H34" s="24"/>
      <c r="I34" s="356">
        <f>I32+I33</f>
        <v>17782.89744</v>
      </c>
      <c r="J34" s="337"/>
    </row>
    <row r="35" spans="2:10" ht="12.75">
      <c r="B35" s="28" t="s">
        <v>76</v>
      </c>
      <c r="C35" s="24"/>
      <c r="D35" s="24"/>
      <c r="E35" s="24"/>
      <c r="F35" s="24"/>
      <c r="G35" s="24"/>
      <c r="H35" s="24"/>
      <c r="I35" s="356">
        <f>I103</f>
        <v>279.5</v>
      </c>
      <c r="J35" s="337"/>
    </row>
    <row r="36" spans="2:10" ht="12.75">
      <c r="B36" s="28" t="s">
        <v>135</v>
      </c>
      <c r="C36" s="24"/>
      <c r="D36" s="24"/>
      <c r="E36" s="24"/>
      <c r="F36" s="24"/>
      <c r="G36" s="24"/>
      <c r="H36" s="24"/>
      <c r="I36" s="356">
        <f>I114</f>
        <v>532.55</v>
      </c>
      <c r="J36" s="337"/>
    </row>
    <row r="37" spans="2:10" ht="12.75">
      <c r="B37" s="28" t="s">
        <v>98</v>
      </c>
      <c r="C37" s="24"/>
      <c r="D37" s="24"/>
      <c r="E37" s="24"/>
      <c r="F37" s="24"/>
      <c r="G37" s="24"/>
      <c r="H37" s="24"/>
      <c r="I37" s="357">
        <f>I132</f>
        <v>53.91</v>
      </c>
      <c r="J37" s="337"/>
    </row>
    <row r="38" spans="2:10" ht="12.75">
      <c r="B38" s="28" t="s">
        <v>103</v>
      </c>
      <c r="C38" s="24"/>
      <c r="D38" s="24"/>
      <c r="E38" s="24"/>
      <c r="F38" s="24"/>
      <c r="G38" s="24"/>
      <c r="H38" s="24"/>
      <c r="I38" s="356">
        <f>I140</f>
        <v>60</v>
      </c>
      <c r="J38" s="337"/>
    </row>
    <row r="39" spans="2:10" ht="12.75">
      <c r="B39" s="28" t="s">
        <v>104</v>
      </c>
      <c r="C39" s="24"/>
      <c r="D39" s="24"/>
      <c r="E39" s="24"/>
      <c r="F39" s="24"/>
      <c r="G39" s="24"/>
      <c r="H39" s="24"/>
      <c r="I39" s="358"/>
      <c r="J39" s="359"/>
    </row>
    <row r="40" spans="2:10" ht="12.75">
      <c r="B40" s="28" t="s">
        <v>105</v>
      </c>
      <c r="C40" s="24"/>
      <c r="D40" s="24"/>
      <c r="E40" s="24"/>
      <c r="F40" s="24"/>
      <c r="G40" s="24"/>
      <c r="H40" s="24"/>
      <c r="I40" s="356">
        <f>I34+I35+I36+I37+I38</f>
        <v>18708.85744</v>
      </c>
      <c r="J40" s="337"/>
    </row>
    <row r="41" spans="2:10" ht="12.75">
      <c r="B41" s="28" t="s">
        <v>106</v>
      </c>
      <c r="C41" s="24"/>
      <c r="D41" s="24"/>
      <c r="E41" s="24"/>
      <c r="F41" s="24"/>
      <c r="G41" s="24"/>
      <c r="H41" s="24"/>
      <c r="I41" s="356">
        <f>I40/10</f>
        <v>1870.885744</v>
      </c>
      <c r="J41" s="360"/>
    </row>
    <row r="42" spans="2:10" ht="13.5" thickBot="1">
      <c r="B42" s="32" t="s">
        <v>107</v>
      </c>
      <c r="C42" s="33"/>
      <c r="D42" s="33"/>
      <c r="E42" s="33"/>
      <c r="F42" s="33"/>
      <c r="G42" s="33"/>
      <c r="H42" s="33"/>
      <c r="I42" s="361">
        <f>I41/9</f>
        <v>207.87619377777776</v>
      </c>
      <c r="J42" s="36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/>
      <c r="B47" s="23" t="s">
        <v>77</v>
      </c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/>
      <c r="B48" s="23" t="s">
        <v>78</v>
      </c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9" spans="3:4" ht="12.75">
      <c r="C59" s="1" t="s">
        <v>0</v>
      </c>
      <c r="D59" s="1"/>
    </row>
    <row r="61" ht="12.75">
      <c r="A61" t="s">
        <v>1</v>
      </c>
    </row>
    <row r="62" ht="13.5" thickBot="1"/>
    <row r="63" spans="1:10" ht="51.75" thickBot="1">
      <c r="A63" s="7" t="s">
        <v>2</v>
      </c>
      <c r="B63" s="8" t="s">
        <v>3</v>
      </c>
      <c r="C63" s="9" t="s">
        <v>10</v>
      </c>
      <c r="D63" s="9" t="s">
        <v>4</v>
      </c>
      <c r="E63" s="9" t="s">
        <v>5</v>
      </c>
      <c r="F63" s="9" t="s">
        <v>6</v>
      </c>
      <c r="G63" s="9" t="s">
        <v>7</v>
      </c>
      <c r="H63" s="8" t="s">
        <v>8</v>
      </c>
      <c r="I63" s="9" t="s">
        <v>9</v>
      </c>
      <c r="J63" s="10" t="s">
        <v>11</v>
      </c>
    </row>
    <row r="64" spans="1:10" ht="96">
      <c r="A64" s="35">
        <v>1</v>
      </c>
      <c r="B64" s="36" t="s">
        <v>200</v>
      </c>
      <c r="C64" s="37">
        <v>60</v>
      </c>
      <c r="D64" s="36" t="s">
        <v>190</v>
      </c>
      <c r="E64" s="88" t="s">
        <v>191</v>
      </c>
      <c r="F64" s="37">
        <v>25.08</v>
      </c>
      <c r="G64" s="37">
        <f>C64*F64</f>
        <v>1504.8</v>
      </c>
      <c r="H64" s="38">
        <f>G64*30%</f>
        <v>451.44</v>
      </c>
      <c r="I64" s="38">
        <f>G64*20%</f>
        <v>300.96</v>
      </c>
      <c r="J64" s="39">
        <f>G64+H64+I64</f>
        <v>2257.2</v>
      </c>
    </row>
    <row r="65" spans="1:10" ht="60">
      <c r="A65" s="40">
        <f>A64+1</f>
        <v>2</v>
      </c>
      <c r="B65" s="41" t="s">
        <v>201</v>
      </c>
      <c r="C65" s="42">
        <v>68</v>
      </c>
      <c r="D65" s="41" t="s">
        <v>194</v>
      </c>
      <c r="E65" s="86" t="s">
        <v>196</v>
      </c>
      <c r="F65" s="42"/>
      <c r="G65" s="42">
        <f aca="true" t="shared" si="0" ref="G65:G74">C65*F65</f>
        <v>0</v>
      </c>
      <c r="H65" s="43">
        <f>G65*30%</f>
        <v>0</v>
      </c>
      <c r="I65" s="43">
        <f aca="true" t="shared" si="1" ref="I65:I73">G65*20%</f>
        <v>0</v>
      </c>
      <c r="J65" s="44">
        <f aca="true" t="shared" si="2" ref="J65:J74">G65+H65+I65</f>
        <v>0</v>
      </c>
    </row>
    <row r="66" spans="1:10" ht="36">
      <c r="A66" s="40">
        <f aca="true" t="shared" si="3" ref="A66:A71">A65+1</f>
        <v>3</v>
      </c>
      <c r="B66" s="41" t="s">
        <v>197</v>
      </c>
      <c r="C66" s="42">
        <v>70</v>
      </c>
      <c r="D66" s="41" t="s">
        <v>198</v>
      </c>
      <c r="E66" s="86" t="s">
        <v>177</v>
      </c>
      <c r="F66" s="42">
        <v>25.08</v>
      </c>
      <c r="G66" s="42">
        <f t="shared" si="0"/>
        <v>1755.6</v>
      </c>
      <c r="H66" s="43">
        <f>G66*30%</f>
        <v>526.68</v>
      </c>
      <c r="I66" s="43">
        <f t="shared" si="1"/>
        <v>351.12</v>
      </c>
      <c r="J66" s="44">
        <f t="shared" si="2"/>
        <v>2633.3999999999996</v>
      </c>
    </row>
    <row r="67" spans="1:10" ht="36">
      <c r="A67" s="40">
        <f t="shared" si="3"/>
        <v>4</v>
      </c>
      <c r="B67" s="41" t="s">
        <v>108</v>
      </c>
      <c r="C67" s="42"/>
      <c r="D67" s="41"/>
      <c r="E67" s="86" t="s">
        <v>178</v>
      </c>
      <c r="F67" s="42">
        <v>19.4</v>
      </c>
      <c r="G67" s="42">
        <f t="shared" si="0"/>
        <v>0</v>
      </c>
      <c r="H67" s="43">
        <f>G67*20%</f>
        <v>0</v>
      </c>
      <c r="I67" s="43">
        <f t="shared" si="1"/>
        <v>0</v>
      </c>
      <c r="J67" s="44">
        <f t="shared" si="2"/>
        <v>0</v>
      </c>
    </row>
    <row r="68" spans="1:10" ht="36">
      <c r="A68" s="40">
        <f t="shared" si="3"/>
        <v>5</v>
      </c>
      <c r="B68" s="41"/>
      <c r="C68" s="42"/>
      <c r="D68" s="41"/>
      <c r="E68" s="89" t="s">
        <v>192</v>
      </c>
      <c r="F68" s="43">
        <v>25.08</v>
      </c>
      <c r="G68" s="42">
        <f t="shared" si="0"/>
        <v>0</v>
      </c>
      <c r="H68" s="43">
        <f>G68*30%</f>
        <v>0</v>
      </c>
      <c r="I68" s="43">
        <f t="shared" si="1"/>
        <v>0</v>
      </c>
      <c r="J68" s="44">
        <f t="shared" si="2"/>
        <v>0</v>
      </c>
    </row>
    <row r="69" spans="1:10" ht="36">
      <c r="A69" s="40">
        <f t="shared" si="3"/>
        <v>6</v>
      </c>
      <c r="B69" s="76"/>
      <c r="C69" s="42"/>
      <c r="D69" s="41"/>
      <c r="E69" s="76" t="s">
        <v>195</v>
      </c>
      <c r="F69" s="77">
        <v>23.31</v>
      </c>
      <c r="G69" s="42">
        <f>C69*F69</f>
        <v>0</v>
      </c>
      <c r="H69" s="43">
        <f>G69*30%</f>
        <v>0</v>
      </c>
      <c r="I69" s="43">
        <f t="shared" si="1"/>
        <v>0</v>
      </c>
      <c r="J69" s="44">
        <f t="shared" si="2"/>
        <v>0</v>
      </c>
    </row>
    <row r="70" spans="1:10" ht="36">
      <c r="A70" s="40">
        <f t="shared" si="3"/>
        <v>7</v>
      </c>
      <c r="B70" s="76"/>
      <c r="C70" s="41"/>
      <c r="D70" s="76"/>
      <c r="E70" s="76" t="s">
        <v>179</v>
      </c>
      <c r="F70" s="77">
        <v>19.4</v>
      </c>
      <c r="G70" s="42">
        <f>C70*F70</f>
        <v>0</v>
      </c>
      <c r="H70" s="43">
        <f>G70*20%</f>
        <v>0</v>
      </c>
      <c r="I70" s="43">
        <f t="shared" si="1"/>
        <v>0</v>
      </c>
      <c r="J70" s="44">
        <f t="shared" si="2"/>
        <v>0</v>
      </c>
    </row>
    <row r="71" spans="1:10" ht="84">
      <c r="A71" s="40">
        <f t="shared" si="3"/>
        <v>8</v>
      </c>
      <c r="B71" s="41" t="s">
        <v>199</v>
      </c>
      <c r="C71" s="42">
        <v>62</v>
      </c>
      <c r="D71" s="41" t="s">
        <v>193</v>
      </c>
      <c r="E71" s="41" t="s">
        <v>180</v>
      </c>
      <c r="F71" s="77">
        <v>19.4</v>
      </c>
      <c r="G71" s="42">
        <f t="shared" si="0"/>
        <v>1202.8</v>
      </c>
      <c r="H71" s="43">
        <f>G71*30%</f>
        <v>360.84</v>
      </c>
      <c r="I71" s="43">
        <f t="shared" si="1"/>
        <v>240.56</v>
      </c>
      <c r="J71" s="44">
        <f t="shared" si="2"/>
        <v>1804.1999999999998</v>
      </c>
    </row>
    <row r="72" spans="1:10" ht="36">
      <c r="A72" s="40">
        <v>9</v>
      </c>
      <c r="B72" s="46"/>
      <c r="C72" s="47"/>
      <c r="D72" s="46"/>
      <c r="E72" s="46" t="s">
        <v>181</v>
      </c>
      <c r="F72" s="90">
        <v>19.4</v>
      </c>
      <c r="G72" s="47">
        <f t="shared" si="0"/>
        <v>0</v>
      </c>
      <c r="H72" s="43">
        <f>G72*20%</f>
        <v>0</v>
      </c>
      <c r="I72" s="48">
        <f t="shared" si="1"/>
        <v>0</v>
      </c>
      <c r="J72" s="44">
        <f t="shared" si="2"/>
        <v>0</v>
      </c>
    </row>
    <row r="73" spans="1:10" ht="36">
      <c r="A73" s="40">
        <v>10</v>
      </c>
      <c r="B73" s="46"/>
      <c r="C73" s="47"/>
      <c r="D73" s="46"/>
      <c r="E73" s="46" t="s">
        <v>182</v>
      </c>
      <c r="F73" s="90">
        <v>25.08</v>
      </c>
      <c r="G73" s="47">
        <f t="shared" si="0"/>
        <v>0</v>
      </c>
      <c r="H73" s="43">
        <f>G73*30%</f>
        <v>0</v>
      </c>
      <c r="I73" s="48">
        <f t="shared" si="1"/>
        <v>0</v>
      </c>
      <c r="J73" s="44">
        <f t="shared" si="2"/>
        <v>0</v>
      </c>
    </row>
    <row r="74" spans="1:10" ht="36.75" thickBot="1">
      <c r="A74" s="40">
        <v>11</v>
      </c>
      <c r="B74" s="46" t="s">
        <v>79</v>
      </c>
      <c r="C74" s="47">
        <v>7</v>
      </c>
      <c r="D74" s="47"/>
      <c r="E74" s="46" t="s">
        <v>80</v>
      </c>
      <c r="F74" s="47">
        <v>25.08</v>
      </c>
      <c r="G74" s="47">
        <f t="shared" si="0"/>
        <v>175.56</v>
      </c>
      <c r="H74" s="48">
        <f>G74*30%</f>
        <v>52.668</v>
      </c>
      <c r="I74" s="48">
        <f>G74*20%</f>
        <v>35.112</v>
      </c>
      <c r="J74" s="49">
        <f t="shared" si="2"/>
        <v>263.34000000000003</v>
      </c>
    </row>
    <row r="75" spans="1:10" ht="13.5" thickBot="1">
      <c r="A75" s="11"/>
      <c r="B75" s="12" t="s">
        <v>46</v>
      </c>
      <c r="C75" s="68">
        <f>SUM(C64:C74)</f>
        <v>267</v>
      </c>
      <c r="D75" s="12"/>
      <c r="E75" s="12"/>
      <c r="F75" s="12"/>
      <c r="G75" s="13">
        <f>SUM(G64:G74)</f>
        <v>4638.76</v>
      </c>
      <c r="H75" s="13">
        <f>SUM(H64:H74)</f>
        <v>1391.6279999999997</v>
      </c>
      <c r="I75" s="13">
        <f>SUM(I64:I74)</f>
        <v>927.7519999999998</v>
      </c>
      <c r="J75" s="14">
        <f>SUM(J64:J74)</f>
        <v>6958.139999999999</v>
      </c>
    </row>
    <row r="76" ht="12.75">
      <c r="J76" s="15"/>
    </row>
    <row r="77" spans="2:6" ht="12.75">
      <c r="B77" s="1" t="s">
        <v>47</v>
      </c>
      <c r="C77" s="1"/>
      <c r="D77" s="1"/>
      <c r="E77" s="1"/>
      <c r="F77" s="1"/>
    </row>
    <row r="78" ht="13.5" thickBot="1"/>
    <row r="79" spans="1:10" ht="12.75">
      <c r="A79" s="367" t="s">
        <v>2</v>
      </c>
      <c r="B79" s="369" t="s">
        <v>48</v>
      </c>
      <c r="C79" s="371" t="s">
        <v>49</v>
      </c>
      <c r="D79" s="373" t="s">
        <v>114</v>
      </c>
      <c r="E79" s="363" t="s">
        <v>120</v>
      </c>
      <c r="F79" s="364"/>
      <c r="G79" s="387" t="s">
        <v>154</v>
      </c>
      <c r="H79" s="350"/>
      <c r="I79" s="375" t="s">
        <v>116</v>
      </c>
      <c r="J79" s="376"/>
    </row>
    <row r="80" spans="1:10" ht="38.25">
      <c r="A80" s="368"/>
      <c r="B80" s="370"/>
      <c r="C80" s="372"/>
      <c r="D80" s="374"/>
      <c r="E80" s="6" t="s">
        <v>121</v>
      </c>
      <c r="F80" s="6" t="s">
        <v>122</v>
      </c>
      <c r="G80" s="2"/>
      <c r="H80" s="2"/>
      <c r="I80" s="377"/>
      <c r="J80" s="378"/>
    </row>
    <row r="81" spans="1:10" ht="12.75">
      <c r="A81" s="78">
        <v>1</v>
      </c>
      <c r="B81" s="81" t="s">
        <v>202</v>
      </c>
      <c r="C81" s="385">
        <v>2326.5</v>
      </c>
      <c r="D81" s="79">
        <v>15.45</v>
      </c>
      <c r="E81" s="80">
        <v>156</v>
      </c>
      <c r="F81" s="65"/>
      <c r="G81" s="83">
        <v>2410.2</v>
      </c>
      <c r="H81" s="64"/>
      <c r="I81" s="388">
        <v>3972.6</v>
      </c>
      <c r="J81" s="389"/>
    </row>
    <row r="82" spans="1:10" ht="13.5" thickBot="1">
      <c r="A82" s="4">
        <v>2</v>
      </c>
      <c r="B82" s="82"/>
      <c r="C82" s="386"/>
      <c r="D82" s="5">
        <v>13.95</v>
      </c>
      <c r="E82" s="5"/>
      <c r="F82" s="63">
        <v>112</v>
      </c>
      <c r="G82" s="63"/>
      <c r="H82" s="63">
        <v>1562.4</v>
      </c>
      <c r="I82" s="390"/>
      <c r="J82" s="391"/>
    </row>
    <row r="84" spans="2:6" ht="12.75">
      <c r="B84" s="71" t="s">
        <v>155</v>
      </c>
      <c r="F84" s="71" t="s">
        <v>157</v>
      </c>
    </row>
    <row r="85" spans="2:6" ht="12.75">
      <c r="B85" s="383" t="s">
        <v>156</v>
      </c>
      <c r="C85" s="384"/>
      <c r="D85" s="384"/>
      <c r="F85" s="71" t="s">
        <v>158</v>
      </c>
    </row>
    <row r="87" spans="1:10" ht="12.75">
      <c r="A87" s="23"/>
      <c r="B87" s="23"/>
      <c r="C87" s="73" t="s">
        <v>132</v>
      </c>
      <c r="D87" s="74"/>
      <c r="E87" s="74"/>
      <c r="F87" s="23"/>
      <c r="G87" s="23"/>
      <c r="H87" s="23"/>
      <c r="I87" s="23"/>
      <c r="J87" s="23"/>
    </row>
    <row r="88" spans="1:10" ht="12.75">
      <c r="A88" s="23"/>
      <c r="B88" s="23"/>
      <c r="C88" s="73"/>
      <c r="D88" s="74"/>
      <c r="E88" s="74"/>
      <c r="F88" s="23"/>
      <c r="G88" s="23"/>
      <c r="H88" s="23"/>
      <c r="I88" s="23"/>
      <c r="J88" s="23"/>
    </row>
    <row r="89" spans="1:10" ht="12.75">
      <c r="A89" s="23"/>
      <c r="B89" s="23"/>
      <c r="C89" s="23"/>
      <c r="D89" s="84" t="s">
        <v>159</v>
      </c>
      <c r="E89" s="23"/>
      <c r="F89" s="23"/>
      <c r="G89" s="23"/>
      <c r="H89" s="23"/>
      <c r="I89" s="75">
        <v>2116.14</v>
      </c>
      <c r="J89" s="72" t="s">
        <v>93</v>
      </c>
    </row>
    <row r="90" spans="1:10" ht="12.75">
      <c r="A90" s="23"/>
      <c r="B90" s="23"/>
      <c r="C90" s="23"/>
      <c r="D90" s="23"/>
      <c r="E90" s="23"/>
      <c r="F90" s="23"/>
      <c r="G90" s="23"/>
      <c r="H90" s="23"/>
      <c r="I90" s="75"/>
      <c r="J90" s="72"/>
    </row>
    <row r="91" spans="1:10" ht="12.75">
      <c r="A91" s="23"/>
      <c r="B91" s="23"/>
      <c r="C91" s="73" t="s">
        <v>133</v>
      </c>
      <c r="D91" s="74"/>
      <c r="E91" s="74"/>
      <c r="F91" s="74"/>
      <c r="G91" s="74"/>
      <c r="H91" s="23"/>
      <c r="I91" s="75"/>
      <c r="J91" s="72"/>
    </row>
    <row r="92" spans="1:10" ht="12.75">
      <c r="A92" s="23"/>
      <c r="B92" s="23"/>
      <c r="C92" s="73"/>
      <c r="D92" s="74"/>
      <c r="E92" s="74"/>
      <c r="F92" s="74"/>
      <c r="G92" s="74"/>
      <c r="H92" s="23"/>
      <c r="I92" s="75"/>
      <c r="J92" s="72"/>
    </row>
    <row r="93" spans="1:10" ht="12.75">
      <c r="A93" s="23"/>
      <c r="B93" s="23"/>
      <c r="C93" s="23"/>
      <c r="D93" s="84" t="s">
        <v>160</v>
      </c>
      <c r="E93" s="23"/>
      <c r="F93" s="23"/>
      <c r="G93" s="23"/>
      <c r="H93" s="23"/>
      <c r="I93" s="72">
        <v>5889.21</v>
      </c>
      <c r="J93" s="72" t="s">
        <v>93</v>
      </c>
    </row>
    <row r="95" spans="4:6" ht="12.75">
      <c r="D95" s="17" t="s">
        <v>91</v>
      </c>
      <c r="E95" s="17"/>
      <c r="F95" s="18"/>
    </row>
    <row r="96" ht="13.5" thickBot="1"/>
    <row r="97" spans="2:10" ht="13.5" thickBot="1">
      <c r="B97" s="54" t="s">
        <v>82</v>
      </c>
      <c r="C97" s="55"/>
      <c r="D97" s="56"/>
      <c r="E97" s="52" t="s">
        <v>83</v>
      </c>
      <c r="F97" s="51"/>
      <c r="G97" s="52" t="s">
        <v>84</v>
      </c>
      <c r="H97" s="51"/>
      <c r="I97" s="52" t="s">
        <v>85</v>
      </c>
      <c r="J97" s="53"/>
    </row>
    <row r="98" spans="2:10" ht="12.75">
      <c r="B98" s="57" t="s">
        <v>86</v>
      </c>
      <c r="C98" s="50"/>
      <c r="D98" s="30"/>
      <c r="E98" s="349">
        <v>2</v>
      </c>
      <c r="F98" s="350"/>
      <c r="G98" s="353">
        <v>43</v>
      </c>
      <c r="H98" s="354"/>
      <c r="I98" s="353">
        <f>E98*G98</f>
        <v>86</v>
      </c>
      <c r="J98" s="355"/>
    </row>
    <row r="99" spans="2:10" ht="12.75">
      <c r="B99" s="28" t="s">
        <v>87</v>
      </c>
      <c r="C99" s="24"/>
      <c r="D99" s="25"/>
      <c r="E99" s="351">
        <v>12</v>
      </c>
      <c r="F99" s="352"/>
      <c r="G99" s="336">
        <v>3</v>
      </c>
      <c r="H99" s="343"/>
      <c r="I99" s="336">
        <f>G99*E99</f>
        <v>36</v>
      </c>
      <c r="J99" s="337"/>
    </row>
    <row r="100" spans="2:10" ht="12.75">
      <c r="B100" s="28" t="s">
        <v>88</v>
      </c>
      <c r="C100" s="24"/>
      <c r="D100" s="25"/>
      <c r="E100" s="351">
        <v>5</v>
      </c>
      <c r="F100" s="352"/>
      <c r="G100" s="336">
        <v>2</v>
      </c>
      <c r="H100" s="343"/>
      <c r="I100" s="336">
        <f>G100*E100</f>
        <v>10</v>
      </c>
      <c r="J100" s="337"/>
    </row>
    <row r="101" spans="2:10" ht="12.75">
      <c r="B101" s="28" t="s">
        <v>89</v>
      </c>
      <c r="C101" s="24"/>
      <c r="D101" s="25"/>
      <c r="E101" s="351">
        <v>5</v>
      </c>
      <c r="F101" s="352"/>
      <c r="G101" s="336">
        <v>1.5</v>
      </c>
      <c r="H101" s="343"/>
      <c r="I101" s="336">
        <f>G101*E101</f>
        <v>7.5</v>
      </c>
      <c r="J101" s="337"/>
    </row>
    <row r="102" spans="2:10" ht="13.5" thickBot="1">
      <c r="B102" s="34" t="s">
        <v>90</v>
      </c>
      <c r="C102" s="31"/>
      <c r="D102" s="29"/>
      <c r="E102" s="338">
        <v>2</v>
      </c>
      <c r="F102" s="339"/>
      <c r="G102" s="340">
        <v>70</v>
      </c>
      <c r="H102" s="341"/>
      <c r="I102" s="340">
        <f>G102*E102</f>
        <v>140</v>
      </c>
      <c r="J102" s="342"/>
    </row>
    <row r="103" spans="2:10" ht="13.5" thickBot="1">
      <c r="B103" s="58" t="s">
        <v>73</v>
      </c>
      <c r="C103" s="59"/>
      <c r="D103" s="59"/>
      <c r="E103" s="344">
        <v>8</v>
      </c>
      <c r="F103" s="345"/>
      <c r="G103" s="346">
        <f>SUM(G98:H102)</f>
        <v>119.5</v>
      </c>
      <c r="H103" s="347"/>
      <c r="I103" s="346">
        <f>SUM(I98:J102)</f>
        <v>279.5</v>
      </c>
      <c r="J103" s="348"/>
    </row>
    <row r="104" spans="1:1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2.75">
      <c r="A105" s="23"/>
      <c r="B105" s="23"/>
      <c r="C105" s="73"/>
      <c r="D105" s="74"/>
      <c r="E105" s="74"/>
      <c r="F105" s="23"/>
      <c r="G105" s="23"/>
      <c r="H105" s="23"/>
      <c r="I105" s="23"/>
      <c r="J105" s="23"/>
    </row>
    <row r="106" spans="1:10" ht="12.75">
      <c r="A106" s="23"/>
      <c r="B106" s="23"/>
      <c r="C106" s="73"/>
      <c r="D106" s="74"/>
      <c r="E106" s="74"/>
      <c r="F106" s="23"/>
      <c r="G106" s="23"/>
      <c r="H106" s="23"/>
      <c r="I106" s="23"/>
      <c r="J106" s="23"/>
    </row>
    <row r="107" spans="1:10" ht="12.75">
      <c r="A107" s="23"/>
      <c r="B107" s="23"/>
      <c r="C107" s="23"/>
      <c r="D107" s="23"/>
      <c r="E107" s="23"/>
      <c r="F107" s="23"/>
      <c r="G107" s="23"/>
      <c r="H107" s="23"/>
      <c r="I107" s="75"/>
      <c r="J107" s="72"/>
    </row>
    <row r="108" spans="1:10" ht="12.75">
      <c r="A108" s="23"/>
      <c r="B108" s="23"/>
      <c r="C108" s="23"/>
      <c r="D108" s="23"/>
      <c r="E108" s="23"/>
      <c r="F108" s="23"/>
      <c r="G108" s="23"/>
      <c r="H108" s="23"/>
      <c r="I108" s="75"/>
      <c r="J108" s="72"/>
    </row>
    <row r="109" spans="1:10" ht="12.75">
      <c r="A109" s="23"/>
      <c r="B109" s="23"/>
      <c r="C109" s="73"/>
      <c r="D109" s="74"/>
      <c r="E109" s="74"/>
      <c r="F109" s="74"/>
      <c r="G109" s="74"/>
      <c r="H109" s="23"/>
      <c r="I109" s="75"/>
      <c r="J109" s="72"/>
    </row>
    <row r="110" spans="1:10" ht="12.75">
      <c r="A110" s="23"/>
      <c r="B110" s="23"/>
      <c r="C110" s="73"/>
      <c r="D110" s="74"/>
      <c r="E110" s="74"/>
      <c r="F110" s="74"/>
      <c r="G110" s="74"/>
      <c r="H110" s="23"/>
      <c r="I110" s="75"/>
      <c r="J110" s="72"/>
    </row>
    <row r="111" spans="1:10" ht="12.75">
      <c r="A111" s="23"/>
      <c r="B111" s="23"/>
      <c r="C111" s="23"/>
      <c r="D111" s="23"/>
      <c r="E111" s="23"/>
      <c r="F111" s="23"/>
      <c r="G111" s="23"/>
      <c r="H111" s="23"/>
      <c r="I111" s="72"/>
      <c r="J111" s="72"/>
    </row>
    <row r="112" ht="12.75">
      <c r="D112" s="17" t="s">
        <v>130</v>
      </c>
    </row>
    <row r="114" spans="8:10" ht="12.75">
      <c r="H114" s="62"/>
      <c r="I114" s="62">
        <f>I117+I119+I122+I126</f>
        <v>532.55</v>
      </c>
      <c r="J114" s="1" t="s">
        <v>93</v>
      </c>
    </row>
    <row r="115" spans="2:3" ht="12.75">
      <c r="B115" s="1" t="s">
        <v>92</v>
      </c>
      <c r="C115" s="1"/>
    </row>
    <row r="116" ht="12.75">
      <c r="B116" t="s">
        <v>143</v>
      </c>
    </row>
    <row r="117" spans="2:10" ht="12.75">
      <c r="B117" t="s">
        <v>142</v>
      </c>
      <c r="I117" s="70">
        <v>33.33</v>
      </c>
      <c r="J117" s="71" t="s">
        <v>93</v>
      </c>
    </row>
    <row r="118" spans="2:10" ht="12.75">
      <c r="B118" t="s">
        <v>144</v>
      </c>
      <c r="I118" s="70"/>
      <c r="J118" s="71"/>
    </row>
    <row r="119" spans="2:10" ht="12.75">
      <c r="B119" t="s">
        <v>145</v>
      </c>
      <c r="I119" s="71">
        <v>57.66</v>
      </c>
      <c r="J119" s="71" t="s">
        <v>93</v>
      </c>
    </row>
    <row r="120" spans="2:10" ht="12.75">
      <c r="B120" s="1" t="s">
        <v>94</v>
      </c>
      <c r="C120" s="1"/>
      <c r="I120" s="71"/>
      <c r="J120" s="71"/>
    </row>
    <row r="121" spans="9:10" ht="12.75">
      <c r="I121" s="71"/>
      <c r="J121" s="71"/>
    </row>
    <row r="122" spans="2:10" ht="12.75">
      <c r="B122" t="s">
        <v>141</v>
      </c>
      <c r="I122" s="71">
        <v>73.28</v>
      </c>
      <c r="J122" s="71" t="s">
        <v>93</v>
      </c>
    </row>
    <row r="123" spans="9:10" ht="12.75">
      <c r="I123" s="71"/>
      <c r="J123" s="71"/>
    </row>
    <row r="124" spans="2:10" ht="12.75">
      <c r="B124" s="1" t="s">
        <v>95</v>
      </c>
      <c r="C124" s="1"/>
      <c r="I124" s="71"/>
      <c r="J124" s="71"/>
    </row>
    <row r="125" spans="9:10" ht="12.75">
      <c r="I125" s="71"/>
      <c r="J125" s="71"/>
    </row>
    <row r="126" spans="2:10" ht="12.75">
      <c r="B126" s="69" t="s">
        <v>139</v>
      </c>
      <c r="C126" s="69"/>
      <c r="D126" t="s">
        <v>140</v>
      </c>
      <c r="I126" s="71">
        <v>368.28</v>
      </c>
      <c r="J126" s="71" t="s">
        <v>93</v>
      </c>
    </row>
    <row r="127" spans="2:3" ht="12.75">
      <c r="B127" s="20" t="s">
        <v>124</v>
      </c>
      <c r="C127" s="20"/>
    </row>
    <row r="128" ht="12.75">
      <c r="B128" s="1"/>
    </row>
    <row r="129" ht="12.75">
      <c r="B129" s="1"/>
    </row>
    <row r="130" ht="12.75">
      <c r="D130" s="17" t="s">
        <v>96</v>
      </c>
    </row>
    <row r="132" spans="2:10" ht="12.75">
      <c r="B132" s="1" t="s">
        <v>97</v>
      </c>
      <c r="I132" s="1">
        <v>53.91</v>
      </c>
      <c r="J132" s="1" t="s">
        <v>93</v>
      </c>
    </row>
    <row r="134" ht="12.75">
      <c r="B134" t="s">
        <v>112</v>
      </c>
    </row>
    <row r="135" ht="12.75">
      <c r="B135" t="s">
        <v>113</v>
      </c>
    </row>
    <row r="138" ht="12.75">
      <c r="D138" s="17" t="s">
        <v>99</v>
      </c>
    </row>
    <row r="140" spans="2:10" ht="12.75">
      <c r="B140" s="1" t="s">
        <v>100</v>
      </c>
      <c r="C140" s="1"/>
      <c r="D140" s="1"/>
      <c r="E140" s="1"/>
      <c r="I140" s="62">
        <v>60</v>
      </c>
      <c r="J140" s="1" t="s">
        <v>93</v>
      </c>
    </row>
    <row r="141" spans="2:9" ht="12.75">
      <c r="B141" s="1"/>
      <c r="C141" s="1"/>
      <c r="D141" s="1"/>
      <c r="E141" s="1"/>
      <c r="I141" s="15"/>
    </row>
    <row r="142" spans="3:5" ht="12.75">
      <c r="C142" s="2" t="s">
        <v>109</v>
      </c>
      <c r="D142" s="61" t="s">
        <v>110</v>
      </c>
      <c r="E142" s="2" t="s">
        <v>111</v>
      </c>
    </row>
    <row r="143" spans="3:6" ht="12.75">
      <c r="C143" s="66">
        <v>6</v>
      </c>
      <c r="D143" s="60">
        <v>10</v>
      </c>
      <c r="E143" s="66">
        <f>C143*D143</f>
        <v>60</v>
      </c>
      <c r="F143" s="23"/>
    </row>
    <row r="144" spans="3:8" ht="12.75">
      <c r="C144" t="s">
        <v>101</v>
      </c>
      <c r="D144" t="s">
        <v>102</v>
      </c>
      <c r="E144" t="s">
        <v>101</v>
      </c>
      <c r="H144" t="s">
        <v>108</v>
      </c>
    </row>
  </sheetData>
  <sheetProtection/>
  <mergeCells count="42">
    <mergeCell ref="G102:H102"/>
    <mergeCell ref="I102:J102"/>
    <mergeCell ref="E100:F100"/>
    <mergeCell ref="G100:H100"/>
    <mergeCell ref="I100:J100"/>
    <mergeCell ref="E103:F103"/>
    <mergeCell ref="G103:H103"/>
    <mergeCell ref="I103:J103"/>
    <mergeCell ref="E101:F101"/>
    <mergeCell ref="G101:H101"/>
    <mergeCell ref="I101:J101"/>
    <mergeCell ref="E102:F102"/>
    <mergeCell ref="C81:C82"/>
    <mergeCell ref="I81:J82"/>
    <mergeCell ref="B85:D85"/>
    <mergeCell ref="E99:F99"/>
    <mergeCell ref="G99:H99"/>
    <mergeCell ref="I99:J99"/>
    <mergeCell ref="E98:F98"/>
    <mergeCell ref="G98:H98"/>
    <mergeCell ref="I98:J98"/>
    <mergeCell ref="I37:J37"/>
    <mergeCell ref="I38:J38"/>
    <mergeCell ref="I41:J41"/>
    <mergeCell ref="I42:J42"/>
    <mergeCell ref="I39:J39"/>
    <mergeCell ref="I40:J40"/>
    <mergeCell ref="E79:F79"/>
    <mergeCell ref="A79:A80"/>
    <mergeCell ref="B79:B80"/>
    <mergeCell ref="C79:C80"/>
    <mergeCell ref="D79:D80"/>
    <mergeCell ref="I35:J35"/>
    <mergeCell ref="I36:J36"/>
    <mergeCell ref="G79:H79"/>
    <mergeCell ref="I79:J80"/>
    <mergeCell ref="I29:J29"/>
    <mergeCell ref="I30:J30"/>
    <mergeCell ref="I31:J31"/>
    <mergeCell ref="I32:J32"/>
    <mergeCell ref="I33:J33"/>
    <mergeCell ref="I34:J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1"/>
  <sheetViews>
    <sheetView view="pageBreakPreview" zoomScaleSheetLayoutView="100" zoomScalePageLayoutView="0" workbookViewId="0" topLeftCell="A104">
      <selection activeCell="B105" sqref="B105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10.140625" style="0" customWidth="1"/>
    <col min="4" max="4" width="12.00390625" style="0" customWidth="1"/>
    <col min="5" max="6" width="10.7109375" style="0" customWidth="1"/>
    <col min="7" max="7" width="11.140625" style="0" customWidth="1"/>
    <col min="8" max="8" width="10.8515625" style="0" customWidth="1"/>
    <col min="9" max="9" width="11.421875" style="0" customWidth="1"/>
    <col min="10" max="10" width="11.7109375" style="0" customWidth="1"/>
  </cols>
  <sheetData>
    <row r="2" spans="8:9" ht="12.75">
      <c r="H2" s="398" t="s">
        <v>232</v>
      </c>
      <c r="I2" s="395"/>
    </row>
    <row r="3" spans="8:9" ht="12.75">
      <c r="H3" s="394" t="s">
        <v>233</v>
      </c>
      <c r="I3" s="395"/>
    </row>
    <row r="4" spans="8:10" ht="12.75">
      <c r="H4" s="394" t="s">
        <v>306</v>
      </c>
      <c r="I4" s="395"/>
      <c r="J4" s="395"/>
    </row>
    <row r="5" spans="8:10" ht="12.75">
      <c r="H5" t="s">
        <v>53</v>
      </c>
      <c r="I5" s="394" t="s">
        <v>234</v>
      </c>
      <c r="J5" s="395"/>
    </row>
    <row r="6" spans="8:10" ht="12.75">
      <c r="H6" s="394" t="s">
        <v>235</v>
      </c>
      <c r="I6" s="395"/>
      <c r="J6" s="395"/>
    </row>
    <row r="8" spans="4:6" ht="12.75">
      <c r="D8" s="1" t="s">
        <v>305</v>
      </c>
      <c r="E8" s="394" t="s">
        <v>236</v>
      </c>
      <c r="F8" s="395"/>
    </row>
    <row r="9" spans="2:10" ht="12.75">
      <c r="B9" s="135"/>
      <c r="C9" s="403" t="s">
        <v>271</v>
      </c>
      <c r="D9" s="404"/>
      <c r="E9" s="404"/>
      <c r="F9" s="404"/>
      <c r="G9" s="404"/>
      <c r="H9" s="404"/>
      <c r="I9" s="17"/>
      <c r="J9" s="18"/>
    </row>
    <row r="10" spans="2:10" ht="12.75">
      <c r="B10" s="17" t="s">
        <v>161</v>
      </c>
      <c r="C10" s="401" t="s">
        <v>237</v>
      </c>
      <c r="D10" s="401"/>
      <c r="E10" s="401"/>
      <c r="F10" s="401"/>
      <c r="G10" s="401"/>
      <c r="H10" s="395"/>
      <c r="I10" s="17"/>
      <c r="J10" s="18"/>
    </row>
    <row r="11" spans="2:10" ht="12.75">
      <c r="B11" s="17"/>
      <c r="C11" s="150" t="s">
        <v>293</v>
      </c>
      <c r="D11" s="149"/>
      <c r="E11" s="149"/>
      <c r="F11" s="149"/>
      <c r="G11" s="149"/>
      <c r="H11" s="67"/>
      <c r="I11" s="67"/>
      <c r="J11" s="18"/>
    </row>
    <row r="12" spans="2:10" ht="12.75">
      <c r="B12" s="17"/>
      <c r="C12" s="17"/>
      <c r="D12" s="17"/>
      <c r="E12" s="17"/>
      <c r="F12" s="17"/>
      <c r="G12" s="17"/>
      <c r="H12" s="17"/>
      <c r="I12" s="17"/>
      <c r="J12" s="18"/>
    </row>
    <row r="13" spans="2:10" ht="12.75">
      <c r="B13" s="17"/>
      <c r="C13" s="17"/>
      <c r="D13" s="401" t="s">
        <v>238</v>
      </c>
      <c r="E13" s="401"/>
      <c r="F13" s="401"/>
      <c r="G13" s="17"/>
      <c r="H13" s="17"/>
      <c r="I13" s="17"/>
      <c r="J13" s="18"/>
    </row>
    <row r="16" spans="7:8" ht="12.75">
      <c r="G16" s="19" t="s">
        <v>239</v>
      </c>
      <c r="H16" s="19"/>
    </row>
    <row r="17" ht="12.75">
      <c r="G17" s="71" t="s">
        <v>240</v>
      </c>
    </row>
    <row r="18" spans="7:8" ht="12.75">
      <c r="G18" s="394" t="s">
        <v>241</v>
      </c>
      <c r="H18" s="395"/>
    </row>
    <row r="19" spans="7:9" ht="12.75">
      <c r="G19" s="402" t="s">
        <v>287</v>
      </c>
      <c r="H19" s="395"/>
      <c r="I19" s="395"/>
    </row>
    <row r="20" spans="7:9" ht="12.75">
      <c r="G20" s="402" t="s">
        <v>242</v>
      </c>
      <c r="H20" s="395"/>
      <c r="I20" s="395"/>
    </row>
    <row r="21" ht="12.75">
      <c r="G21" s="85" t="s">
        <v>246</v>
      </c>
    </row>
    <row r="22" ht="12.75">
      <c r="I22" s="134"/>
    </row>
    <row r="23" spans="7:11" ht="12.75">
      <c r="G23" s="71" t="s">
        <v>243</v>
      </c>
      <c r="J23" s="394" t="s">
        <v>245</v>
      </c>
      <c r="K23" s="395"/>
    </row>
    <row r="24" spans="7:9" ht="12.75">
      <c r="G24" s="394"/>
      <c r="H24" s="395"/>
      <c r="I24" s="395"/>
    </row>
    <row r="25" spans="7:10" ht="12.75">
      <c r="G25" s="394" t="s">
        <v>244</v>
      </c>
      <c r="H25" s="395"/>
      <c r="I25" s="395"/>
      <c r="J25" s="395"/>
    </row>
    <row r="26" ht="13.5" thickBot="1"/>
    <row r="27" spans="2:10" ht="12.75">
      <c r="B27" s="405" t="s">
        <v>289</v>
      </c>
      <c r="C27" s="406"/>
      <c r="D27" s="146" t="s">
        <v>290</v>
      </c>
      <c r="E27" s="27"/>
      <c r="F27" s="27"/>
      <c r="G27" s="27"/>
      <c r="H27" s="27"/>
      <c r="I27" s="21"/>
      <c r="J27" s="22"/>
    </row>
    <row r="28" spans="2:10" ht="12.75">
      <c r="B28" s="28"/>
      <c r="C28" s="144" t="s">
        <v>281</v>
      </c>
      <c r="D28" s="145"/>
      <c r="E28" s="145"/>
      <c r="F28" s="145"/>
      <c r="G28" s="145"/>
      <c r="H28" s="24"/>
      <c r="I28" s="136">
        <f>J72</f>
        <v>19328.085000000003</v>
      </c>
      <c r="J28" s="137"/>
    </row>
    <row r="29" spans="2:10" ht="12.75">
      <c r="B29" s="28"/>
      <c r="C29" s="144" t="s">
        <v>247</v>
      </c>
      <c r="D29" s="145"/>
      <c r="E29" s="145"/>
      <c r="F29" s="145"/>
      <c r="G29" s="145"/>
      <c r="H29" s="24"/>
      <c r="I29" s="136">
        <f>I78</f>
        <v>9699.6</v>
      </c>
      <c r="J29" s="138"/>
    </row>
    <row r="30" spans="2:10" ht="12.75">
      <c r="B30" s="28"/>
      <c r="C30" s="144" t="s">
        <v>248</v>
      </c>
      <c r="D30" s="145"/>
      <c r="E30" s="145"/>
      <c r="F30" s="145"/>
      <c r="G30" s="145"/>
      <c r="H30" s="24"/>
      <c r="I30" s="136">
        <f>I86</f>
        <v>4354.15</v>
      </c>
      <c r="J30" s="137"/>
    </row>
    <row r="31" spans="2:10" ht="12.75">
      <c r="B31" s="28"/>
      <c r="C31" s="145" t="s">
        <v>282</v>
      </c>
      <c r="D31" s="145"/>
      <c r="E31" s="145"/>
      <c r="F31" s="145"/>
      <c r="G31" s="145"/>
      <c r="H31" s="24"/>
      <c r="I31" s="136">
        <f>I28+I29+I30</f>
        <v>33381.83500000001</v>
      </c>
      <c r="J31" s="137"/>
    </row>
    <row r="32" spans="2:10" ht="12.75">
      <c r="B32" s="399" t="s">
        <v>302</v>
      </c>
      <c r="C32" s="400"/>
      <c r="D32" s="400"/>
      <c r="E32" s="400"/>
      <c r="F32" s="400"/>
      <c r="G32" s="24"/>
      <c r="H32" s="24"/>
      <c r="I32" s="136">
        <f>I31*28%</f>
        <v>9346.913800000002</v>
      </c>
      <c r="J32" s="138"/>
    </row>
    <row r="33" spans="2:10" ht="12.75">
      <c r="B33" s="104" t="s">
        <v>249</v>
      </c>
      <c r="C33" s="24"/>
      <c r="D33" s="24"/>
      <c r="E33" s="24"/>
      <c r="F33" s="24"/>
      <c r="G33" s="24"/>
      <c r="H33" s="24"/>
      <c r="I33" s="136">
        <f>I31+I32</f>
        <v>42728.74880000001</v>
      </c>
      <c r="J33" s="137"/>
    </row>
    <row r="34" spans="2:10" ht="12.75">
      <c r="B34" s="399" t="s">
        <v>250</v>
      </c>
      <c r="C34" s="400"/>
      <c r="D34" s="400"/>
      <c r="E34" s="400"/>
      <c r="F34" s="24"/>
      <c r="G34" s="24"/>
      <c r="H34" s="24"/>
      <c r="I34" s="136">
        <f>I100</f>
        <v>657</v>
      </c>
      <c r="J34" s="137"/>
    </row>
    <row r="35" spans="2:10" ht="12.75">
      <c r="B35" s="399" t="s">
        <v>251</v>
      </c>
      <c r="C35" s="400"/>
      <c r="D35" s="400"/>
      <c r="E35" s="400"/>
      <c r="F35" s="400"/>
      <c r="G35" s="24"/>
      <c r="H35" s="24"/>
      <c r="I35" s="136">
        <f>I111</f>
        <v>2981.55</v>
      </c>
      <c r="J35" s="137"/>
    </row>
    <row r="36" spans="2:10" ht="12.75">
      <c r="B36" s="399" t="s">
        <v>252</v>
      </c>
      <c r="C36" s="400"/>
      <c r="D36" s="400"/>
      <c r="E36" s="400"/>
      <c r="F36" s="24"/>
      <c r="G36" s="24"/>
      <c r="H36" s="24"/>
      <c r="I36" s="139">
        <f>I129</f>
        <v>268</v>
      </c>
      <c r="J36" s="137"/>
    </row>
    <row r="37" spans="2:10" ht="12.75">
      <c r="B37" s="399" t="s">
        <v>253</v>
      </c>
      <c r="C37" s="400"/>
      <c r="D37" s="400"/>
      <c r="E37" s="400"/>
      <c r="F37" s="24"/>
      <c r="G37" s="24"/>
      <c r="H37" s="24"/>
      <c r="I37" s="136">
        <f>I137</f>
        <v>300</v>
      </c>
      <c r="J37" s="137"/>
    </row>
    <row r="38" spans="2:10" ht="12.75">
      <c r="B38" s="399" t="s">
        <v>254</v>
      </c>
      <c r="C38" s="400"/>
      <c r="D38" s="400"/>
      <c r="E38" s="24"/>
      <c r="F38" s="24"/>
      <c r="G38" s="24"/>
      <c r="H38" s="24"/>
      <c r="I38" s="140"/>
      <c r="J38" s="141"/>
    </row>
    <row r="39" spans="2:10" ht="12.75">
      <c r="B39" s="399" t="s">
        <v>255</v>
      </c>
      <c r="C39" s="400"/>
      <c r="D39" s="400"/>
      <c r="E39" s="24"/>
      <c r="F39" s="24"/>
      <c r="G39" s="24"/>
      <c r="H39" s="24"/>
      <c r="I39" s="136">
        <f>I33+I34+I35+I36+I37</f>
        <v>46935.29880000001</v>
      </c>
      <c r="J39" s="137"/>
    </row>
    <row r="40" spans="2:10" ht="12.75">
      <c r="B40" s="399" t="s">
        <v>256</v>
      </c>
      <c r="C40" s="400"/>
      <c r="D40" s="400"/>
      <c r="E40" s="400"/>
      <c r="F40" s="400"/>
      <c r="G40" s="400"/>
      <c r="H40" s="24"/>
      <c r="I40" s="136">
        <v>4694</v>
      </c>
      <c r="J40" s="138"/>
    </row>
    <row r="41" spans="2:10" ht="13.5" thickBot="1">
      <c r="B41" s="413" t="s">
        <v>304</v>
      </c>
      <c r="C41" s="414"/>
      <c r="D41" s="414"/>
      <c r="E41" s="414"/>
      <c r="F41" s="33"/>
      <c r="G41" s="33"/>
      <c r="H41" s="33"/>
      <c r="I41" s="142">
        <v>522</v>
      </c>
      <c r="J41" s="14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/>
      <c r="B46" s="407" t="s">
        <v>257</v>
      </c>
      <c r="C46" s="409"/>
      <c r="D46" s="409"/>
      <c r="E46" s="23"/>
      <c r="F46" s="23"/>
      <c r="G46" s="23"/>
      <c r="H46" s="23"/>
      <c r="I46" s="23"/>
      <c r="J46" s="23"/>
    </row>
    <row r="47" spans="1:10" ht="12.75">
      <c r="A47" s="23"/>
      <c r="B47" s="84" t="s">
        <v>258</v>
      </c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/>
      <c r="B48" s="23"/>
      <c r="C48" s="23"/>
      <c r="D48" s="23"/>
      <c r="E48" s="23"/>
      <c r="F48" s="23"/>
      <c r="G48" s="23"/>
      <c r="H48" s="105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8" spans="3:4" ht="12.75">
      <c r="C58" s="1" t="s">
        <v>0</v>
      </c>
      <c r="D58" s="1" t="s">
        <v>203</v>
      </c>
    </row>
    <row r="60" spans="1:10" ht="12.75">
      <c r="A60" s="394" t="s">
        <v>259</v>
      </c>
      <c r="B60" s="395"/>
      <c r="C60" s="395"/>
      <c r="D60" s="395"/>
      <c r="E60" s="395"/>
      <c r="F60" s="395"/>
      <c r="G60" s="395"/>
      <c r="H60" s="395"/>
      <c r="I60" s="395"/>
      <c r="J60" s="395"/>
    </row>
    <row r="61" ht="13.5" thickBot="1"/>
    <row r="62" spans="1:10" ht="39" thickBot="1">
      <c r="A62" s="7" t="s">
        <v>2</v>
      </c>
      <c r="B62" s="95" t="s">
        <v>204</v>
      </c>
      <c r="C62" s="92" t="s">
        <v>211</v>
      </c>
      <c r="D62" s="92" t="s">
        <v>210</v>
      </c>
      <c r="E62" s="92" t="s">
        <v>205</v>
      </c>
      <c r="F62" s="92" t="s">
        <v>206</v>
      </c>
      <c r="G62" s="92" t="s">
        <v>207</v>
      </c>
      <c r="H62" s="92" t="s">
        <v>208</v>
      </c>
      <c r="I62" s="93" t="s">
        <v>9</v>
      </c>
      <c r="J62" s="94" t="s">
        <v>209</v>
      </c>
    </row>
    <row r="63" spans="1:10" ht="34.5" customHeight="1">
      <c r="A63" s="106">
        <v>1</v>
      </c>
      <c r="B63" s="113" t="s">
        <v>183</v>
      </c>
      <c r="C63" s="96">
        <v>10</v>
      </c>
      <c r="D63" s="118" t="s">
        <v>187</v>
      </c>
      <c r="E63" s="118" t="s">
        <v>272</v>
      </c>
      <c r="F63" s="96">
        <v>48.75</v>
      </c>
      <c r="G63" s="96">
        <f>C63*F63</f>
        <v>487.5</v>
      </c>
      <c r="H63" s="97">
        <f>G63*30%</f>
        <v>146.25</v>
      </c>
      <c r="I63" s="97">
        <f>G63*20%</f>
        <v>97.5</v>
      </c>
      <c r="J63" s="98">
        <f>G63+H63+I63</f>
        <v>731.25</v>
      </c>
    </row>
    <row r="64" spans="1:10" ht="48.75" customHeight="1">
      <c r="A64" s="107">
        <f>A63+1</f>
        <v>2</v>
      </c>
      <c r="B64" s="114" t="s">
        <v>184</v>
      </c>
      <c r="C64" s="99">
        <v>44</v>
      </c>
      <c r="D64" s="99" t="s">
        <v>188</v>
      </c>
      <c r="E64" s="119" t="s">
        <v>273</v>
      </c>
      <c r="F64" s="99">
        <v>48.75</v>
      </c>
      <c r="G64" s="99">
        <f>C64*F64</f>
        <v>2145</v>
      </c>
      <c r="H64" s="91">
        <f>G64*30%</f>
        <v>643.5</v>
      </c>
      <c r="I64" s="91">
        <f>G64*20%</f>
        <v>429</v>
      </c>
      <c r="J64" s="100">
        <f aca="true" t="shared" si="0" ref="J64:J71">G64+H64+I64</f>
        <v>3217.5</v>
      </c>
    </row>
    <row r="65" spans="1:10" ht="12.75" hidden="1">
      <c r="A65" s="107"/>
      <c r="B65" s="108"/>
      <c r="C65" s="99"/>
      <c r="D65" s="99"/>
      <c r="E65" s="99"/>
      <c r="F65" s="99"/>
      <c r="G65" s="99"/>
      <c r="H65" s="91"/>
      <c r="I65" s="91"/>
      <c r="J65" s="100"/>
    </row>
    <row r="66" spans="1:10" ht="39" customHeight="1">
      <c r="A66" s="107">
        <v>3</v>
      </c>
      <c r="B66" s="114" t="s">
        <v>186</v>
      </c>
      <c r="C66" s="99">
        <v>30</v>
      </c>
      <c r="D66" s="99" t="s">
        <v>28</v>
      </c>
      <c r="E66" s="120" t="s">
        <v>274</v>
      </c>
      <c r="F66" s="99">
        <v>48.75</v>
      </c>
      <c r="G66" s="99">
        <f>C66*F66</f>
        <v>1462.5</v>
      </c>
      <c r="H66" s="91">
        <f>G66*20%</f>
        <v>292.5</v>
      </c>
      <c r="I66" s="91">
        <f>G66*20%</f>
        <v>292.5</v>
      </c>
      <c r="J66" s="100">
        <f t="shared" si="0"/>
        <v>2047.5</v>
      </c>
    </row>
    <row r="67" spans="1:10" ht="43.5" customHeight="1">
      <c r="A67" s="107">
        <f>A66+1</f>
        <v>4</v>
      </c>
      <c r="B67" s="114" t="s">
        <v>185</v>
      </c>
      <c r="C67" s="99">
        <v>10</v>
      </c>
      <c r="D67" s="99" t="s">
        <v>189</v>
      </c>
      <c r="E67" s="120" t="s">
        <v>275</v>
      </c>
      <c r="F67" s="91">
        <v>42.81</v>
      </c>
      <c r="G67" s="99">
        <f>C67*F67</f>
        <v>428.1</v>
      </c>
      <c r="H67" s="91">
        <v>128.43</v>
      </c>
      <c r="I67" s="91">
        <f>G67*20%</f>
        <v>85.62</v>
      </c>
      <c r="J67" s="100">
        <f t="shared" si="0"/>
        <v>642.15</v>
      </c>
    </row>
    <row r="68" spans="1:10" ht="42" customHeight="1">
      <c r="A68" s="107">
        <f>A67+1</f>
        <v>5</v>
      </c>
      <c r="B68" s="115" t="s">
        <v>283</v>
      </c>
      <c r="C68" s="99">
        <v>166</v>
      </c>
      <c r="D68" s="99" t="s">
        <v>188</v>
      </c>
      <c r="E68" s="120" t="s">
        <v>273</v>
      </c>
      <c r="F68" s="91">
        <v>48.75</v>
      </c>
      <c r="G68" s="99">
        <f>C68*F68</f>
        <v>8092.5</v>
      </c>
      <c r="H68" s="91">
        <f>G68*30%</f>
        <v>2427.75</v>
      </c>
      <c r="I68" s="91">
        <f>G68*20%</f>
        <v>1618.5</v>
      </c>
      <c r="J68" s="100">
        <f t="shared" si="0"/>
        <v>12138.75</v>
      </c>
    </row>
    <row r="69" spans="1:10" ht="0" customHeight="1" hidden="1">
      <c r="A69" s="107"/>
      <c r="B69" s="115"/>
      <c r="C69" s="99"/>
      <c r="D69" s="120"/>
      <c r="E69" s="120"/>
      <c r="F69" s="99"/>
      <c r="G69" s="99"/>
      <c r="H69" s="91"/>
      <c r="I69" s="91"/>
      <c r="J69" s="100"/>
    </row>
    <row r="70" spans="1:10" ht="12.75" hidden="1">
      <c r="A70" s="107"/>
      <c r="B70" s="114"/>
      <c r="C70" s="99"/>
      <c r="D70" s="99"/>
      <c r="E70" s="99"/>
      <c r="F70" s="99"/>
      <c r="G70" s="99"/>
      <c r="H70" s="91"/>
      <c r="I70" s="91"/>
      <c r="J70" s="100"/>
    </row>
    <row r="71" spans="1:10" ht="52.5" customHeight="1" thickBot="1">
      <c r="A71" s="107">
        <v>6</v>
      </c>
      <c r="B71" s="116" t="s">
        <v>294</v>
      </c>
      <c r="C71" s="122">
        <v>7</v>
      </c>
      <c r="D71" s="122"/>
      <c r="E71" s="121" t="s">
        <v>276</v>
      </c>
      <c r="F71" s="122">
        <v>52.47</v>
      </c>
      <c r="G71" s="122">
        <f>C71*F71</f>
        <v>367.28999999999996</v>
      </c>
      <c r="H71" s="124">
        <f>G71*30%</f>
        <v>110.18699999999998</v>
      </c>
      <c r="I71" s="124">
        <f>G71*20%</f>
        <v>73.458</v>
      </c>
      <c r="J71" s="125">
        <f t="shared" si="0"/>
        <v>550.935</v>
      </c>
    </row>
    <row r="72" spans="1:10" ht="13.5" thickBot="1">
      <c r="A72" s="109"/>
      <c r="B72" s="117" t="s">
        <v>212</v>
      </c>
      <c r="C72" s="123">
        <f>SUM(C63:C71)</f>
        <v>267</v>
      </c>
      <c r="D72" s="110"/>
      <c r="E72" s="110"/>
      <c r="F72" s="126"/>
      <c r="G72" s="127">
        <f>SUM(G63:G71)</f>
        <v>12982.89</v>
      </c>
      <c r="H72" s="127">
        <f>SUM(H63:H71)</f>
        <v>3748.617</v>
      </c>
      <c r="I72" s="127">
        <f>SUM(I63:I71)</f>
        <v>2596.578</v>
      </c>
      <c r="J72" s="128">
        <f>SUM(J63:J71)</f>
        <v>19328.085000000003</v>
      </c>
    </row>
    <row r="73" ht="12.75">
      <c r="J73" s="15"/>
    </row>
    <row r="74" spans="2:7" ht="12.75">
      <c r="B74" s="398" t="s">
        <v>213</v>
      </c>
      <c r="C74" s="398"/>
      <c r="D74" s="398"/>
      <c r="E74" s="398"/>
      <c r="F74" s="398"/>
      <c r="G74" s="395"/>
    </row>
    <row r="75" ht="13.5" thickBot="1"/>
    <row r="76" spans="1:10" ht="24.75" customHeight="1">
      <c r="A76" s="367" t="s">
        <v>2</v>
      </c>
      <c r="B76" s="410" t="s">
        <v>214</v>
      </c>
      <c r="C76" s="371" t="s">
        <v>300</v>
      </c>
      <c r="D76" s="392" t="s">
        <v>215</v>
      </c>
      <c r="E76" s="396" t="s">
        <v>216</v>
      </c>
      <c r="F76" s="364"/>
      <c r="G76" s="387" t="s">
        <v>217</v>
      </c>
      <c r="H76" s="350"/>
      <c r="I76" s="393" t="s">
        <v>212</v>
      </c>
      <c r="J76" s="376"/>
    </row>
    <row r="77" spans="1:10" ht="38.25">
      <c r="A77" s="368"/>
      <c r="B77" s="370"/>
      <c r="C77" s="372"/>
      <c r="D77" s="374"/>
      <c r="E77" s="130" t="s">
        <v>279</v>
      </c>
      <c r="F77" s="129" t="s">
        <v>280</v>
      </c>
      <c r="G77" s="2"/>
      <c r="H77" s="2"/>
      <c r="I77" s="377"/>
      <c r="J77" s="378"/>
    </row>
    <row r="78" spans="1:10" ht="24.75" customHeight="1">
      <c r="A78" s="151">
        <v>1</v>
      </c>
      <c r="B78" s="159" t="s">
        <v>277</v>
      </c>
      <c r="C78" s="411">
        <v>4866</v>
      </c>
      <c r="D78" s="152">
        <v>32.3</v>
      </c>
      <c r="E78" s="153">
        <v>156</v>
      </c>
      <c r="F78" s="154"/>
      <c r="G78" s="160">
        <v>5038.8</v>
      </c>
      <c r="H78" s="161"/>
      <c r="I78" s="379">
        <v>9699.6</v>
      </c>
      <c r="J78" s="380"/>
    </row>
    <row r="79" spans="1:10" ht="26.25" thickBot="1">
      <c r="A79" s="155">
        <v>2</v>
      </c>
      <c r="B79" s="87" t="s">
        <v>278</v>
      </c>
      <c r="C79" s="412"/>
      <c r="D79" s="156">
        <v>29.13</v>
      </c>
      <c r="E79" s="157"/>
      <c r="F79" s="158">
        <v>160</v>
      </c>
      <c r="G79" s="158"/>
      <c r="H79" s="158">
        <v>4660.8</v>
      </c>
      <c r="I79" s="381"/>
      <c r="J79" s="382"/>
    </row>
    <row r="81" spans="2:7" ht="12.75">
      <c r="B81" s="394" t="s">
        <v>295</v>
      </c>
      <c r="C81" s="395"/>
      <c r="D81" s="395"/>
      <c r="F81" s="394" t="s">
        <v>218</v>
      </c>
      <c r="G81" s="395"/>
    </row>
    <row r="82" spans="2:7" ht="12.75">
      <c r="B82" s="383" t="s">
        <v>261</v>
      </c>
      <c r="C82" s="384"/>
      <c r="D82" s="384"/>
      <c r="F82" s="394" t="s">
        <v>219</v>
      </c>
      <c r="G82" s="395"/>
    </row>
    <row r="84" spans="1:10" ht="12.75">
      <c r="A84" s="23"/>
      <c r="B84" s="23"/>
      <c r="C84" s="73" t="s">
        <v>132</v>
      </c>
      <c r="D84" s="408" t="s">
        <v>262</v>
      </c>
      <c r="E84" s="398"/>
      <c r="F84" s="398"/>
      <c r="G84" s="23"/>
      <c r="H84" s="23"/>
      <c r="I84" s="23"/>
      <c r="J84" s="23"/>
    </row>
    <row r="85" spans="1:10" ht="12.75">
      <c r="A85" s="23"/>
      <c r="B85" s="23"/>
      <c r="C85" s="73"/>
      <c r="D85" s="74"/>
      <c r="E85" s="74"/>
      <c r="F85" s="23"/>
      <c r="G85" s="23"/>
      <c r="H85" s="23"/>
      <c r="I85" s="23"/>
      <c r="J85" s="23"/>
    </row>
    <row r="86" spans="1:10" ht="12.75">
      <c r="A86" s="23"/>
      <c r="B86" s="23"/>
      <c r="C86" s="23"/>
      <c r="D86" s="407" t="s">
        <v>301</v>
      </c>
      <c r="E86" s="395"/>
      <c r="F86" s="395"/>
      <c r="G86" s="395"/>
      <c r="H86" s="395"/>
      <c r="I86" s="75">
        <v>4354.15</v>
      </c>
      <c r="J86" s="72" t="s">
        <v>225</v>
      </c>
    </row>
    <row r="87" spans="1:10" ht="12.75">
      <c r="A87" s="23"/>
      <c r="B87" s="23"/>
      <c r="C87" s="23"/>
      <c r="D87" s="23"/>
      <c r="E87" s="23"/>
      <c r="F87" s="23"/>
      <c r="G87" s="23"/>
      <c r="H87" s="23"/>
      <c r="I87" s="75"/>
      <c r="J87" s="72"/>
    </row>
    <row r="88" spans="1:10" ht="12.75">
      <c r="A88" s="23"/>
      <c r="B88" s="23"/>
      <c r="C88" s="73" t="s">
        <v>133</v>
      </c>
      <c r="D88" s="397" t="s">
        <v>263</v>
      </c>
      <c r="E88" s="398"/>
      <c r="F88" s="398"/>
      <c r="G88" s="398"/>
      <c r="H88" s="23"/>
      <c r="I88" s="75"/>
      <c r="J88" s="72"/>
    </row>
    <row r="89" spans="1:10" ht="12.75">
      <c r="A89" s="23"/>
      <c r="B89" s="23"/>
      <c r="C89" s="73"/>
      <c r="D89" s="74"/>
      <c r="E89" s="74"/>
      <c r="F89" s="74"/>
      <c r="G89" s="74"/>
      <c r="H89" s="23"/>
      <c r="I89" s="75"/>
      <c r="J89" s="72"/>
    </row>
    <row r="90" spans="1:10" ht="12.75">
      <c r="A90" s="23"/>
      <c r="B90" s="23"/>
      <c r="C90" s="23"/>
      <c r="D90" s="407" t="s">
        <v>303</v>
      </c>
      <c r="E90" s="395"/>
      <c r="F90" s="395"/>
      <c r="G90" s="395"/>
      <c r="H90" s="23"/>
      <c r="I90" s="72">
        <v>9346.92</v>
      </c>
      <c r="J90" s="72" t="s">
        <v>225</v>
      </c>
    </row>
    <row r="92" spans="4:6" ht="12.75">
      <c r="D92" s="17" t="s">
        <v>264</v>
      </c>
      <c r="E92" s="17"/>
      <c r="F92" s="17"/>
    </row>
    <row r="93" ht="13.5" thickBot="1"/>
    <row r="94" spans="2:10" ht="13.5" thickBot="1">
      <c r="B94" s="111" t="s">
        <v>265</v>
      </c>
      <c r="C94" s="55"/>
      <c r="D94" s="56"/>
      <c r="E94" s="112" t="s">
        <v>266</v>
      </c>
      <c r="F94" s="51"/>
      <c r="G94" s="112" t="s">
        <v>267</v>
      </c>
      <c r="H94" s="51"/>
      <c r="I94" s="112" t="s">
        <v>268</v>
      </c>
      <c r="J94" s="53"/>
    </row>
    <row r="95" spans="2:10" ht="12.75">
      <c r="B95" s="133" t="s">
        <v>285</v>
      </c>
      <c r="C95" s="50"/>
      <c r="D95" s="30"/>
      <c r="E95" s="349">
        <v>1</v>
      </c>
      <c r="F95" s="350"/>
      <c r="G95" s="353">
        <v>170</v>
      </c>
      <c r="H95" s="354"/>
      <c r="I95" s="353">
        <f>E95*G95</f>
        <v>170</v>
      </c>
      <c r="J95" s="355"/>
    </row>
    <row r="96" spans="2:10" ht="12.75">
      <c r="B96" s="28" t="s">
        <v>87</v>
      </c>
      <c r="C96" s="24"/>
      <c r="D96" s="25"/>
      <c r="E96" s="351">
        <v>12</v>
      </c>
      <c r="F96" s="352"/>
      <c r="G96" s="336">
        <v>6</v>
      </c>
      <c r="H96" s="343"/>
      <c r="I96" s="336">
        <f>G96*E96</f>
        <v>72</v>
      </c>
      <c r="J96" s="337"/>
    </row>
    <row r="97" spans="2:10" ht="12.75">
      <c r="B97" s="104" t="s">
        <v>286</v>
      </c>
      <c r="C97" s="24"/>
      <c r="D97" s="25"/>
      <c r="E97" s="351">
        <v>5</v>
      </c>
      <c r="F97" s="352"/>
      <c r="G97" s="336">
        <v>5</v>
      </c>
      <c r="H97" s="343"/>
      <c r="I97" s="336">
        <f>G97*E97</f>
        <v>25</v>
      </c>
      <c r="J97" s="337"/>
    </row>
    <row r="98" spans="2:10" ht="12.75">
      <c r="B98" s="28" t="s">
        <v>89</v>
      </c>
      <c r="C98" s="24"/>
      <c r="D98" s="25"/>
      <c r="E98" s="351">
        <v>5</v>
      </c>
      <c r="F98" s="352"/>
      <c r="G98" s="336">
        <v>4</v>
      </c>
      <c r="H98" s="343"/>
      <c r="I98" s="336">
        <f>G98*E98</f>
        <v>20</v>
      </c>
      <c r="J98" s="337"/>
    </row>
    <row r="99" spans="2:10" ht="13.5" thickBot="1">
      <c r="B99" s="34" t="s">
        <v>90</v>
      </c>
      <c r="C99" s="31"/>
      <c r="D99" s="29"/>
      <c r="E99" s="338">
        <v>2</v>
      </c>
      <c r="F99" s="339"/>
      <c r="G99" s="340">
        <v>185</v>
      </c>
      <c r="H99" s="341"/>
      <c r="I99" s="340">
        <f>G99*E99</f>
        <v>370</v>
      </c>
      <c r="J99" s="342"/>
    </row>
    <row r="100" spans="2:10" ht="13.5" thickBot="1">
      <c r="B100" s="58" t="s">
        <v>282</v>
      </c>
      <c r="C100" s="59"/>
      <c r="D100" s="59"/>
      <c r="E100" s="344"/>
      <c r="F100" s="345"/>
      <c r="G100" s="346">
        <f>SUM(G95:H99)</f>
        <v>370</v>
      </c>
      <c r="H100" s="347"/>
      <c r="I100" s="346">
        <f>SUM(I95:J99)</f>
        <v>657</v>
      </c>
      <c r="J100" s="348"/>
    </row>
    <row r="101" spans="1:1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2.75">
      <c r="A102" s="23"/>
      <c r="B102" s="23"/>
      <c r="C102" s="73"/>
      <c r="D102" s="74"/>
      <c r="E102" s="74"/>
      <c r="F102" s="23"/>
      <c r="G102" s="23"/>
      <c r="H102" s="23"/>
      <c r="I102" s="23"/>
      <c r="J102" s="23"/>
    </row>
    <row r="103" spans="1:10" ht="12.75">
      <c r="A103" s="23"/>
      <c r="B103" s="23"/>
      <c r="C103" s="73"/>
      <c r="D103" s="74"/>
      <c r="E103" s="74"/>
      <c r="F103" s="23"/>
      <c r="G103" s="23"/>
      <c r="H103" s="23"/>
      <c r="I103" s="23"/>
      <c r="J103" s="23"/>
    </row>
    <row r="104" spans="1:10" ht="12.75">
      <c r="A104" s="23"/>
      <c r="B104" s="23"/>
      <c r="C104" s="23"/>
      <c r="D104" s="23"/>
      <c r="E104" s="23"/>
      <c r="F104" s="23"/>
      <c r="G104" s="23"/>
      <c r="H104" s="23"/>
      <c r="I104" s="75"/>
      <c r="J104" s="72"/>
    </row>
    <row r="105" spans="1:10" ht="12.75">
      <c r="A105" s="23"/>
      <c r="B105" s="23"/>
      <c r="C105" s="23"/>
      <c r="D105" s="23"/>
      <c r="E105" s="23"/>
      <c r="F105" s="23"/>
      <c r="G105" s="23"/>
      <c r="H105" s="23"/>
      <c r="I105" s="75"/>
      <c r="J105" s="72"/>
    </row>
    <row r="106" spans="1:10" ht="12.75">
      <c r="A106" s="23"/>
      <c r="B106" s="23"/>
      <c r="C106" s="399" t="s">
        <v>269</v>
      </c>
      <c r="D106" s="400"/>
      <c r="E106" s="400"/>
      <c r="F106" s="400"/>
      <c r="G106" s="400"/>
      <c r="H106" s="23"/>
      <c r="I106" s="75"/>
      <c r="J106" s="72"/>
    </row>
    <row r="107" spans="1:10" ht="12" customHeight="1">
      <c r="A107" s="23"/>
      <c r="B107" s="23"/>
      <c r="C107" s="73"/>
      <c r="D107" s="74"/>
      <c r="E107" s="74"/>
      <c r="F107" s="74"/>
      <c r="G107" s="74"/>
      <c r="H107" s="23"/>
      <c r="I107" s="75"/>
      <c r="J107" s="72"/>
    </row>
    <row r="108" spans="1:10" ht="12.75" hidden="1">
      <c r="A108" s="23"/>
      <c r="B108" s="23"/>
      <c r="C108" s="23"/>
      <c r="D108" s="23"/>
      <c r="E108" s="23"/>
      <c r="F108" s="23"/>
      <c r="G108" s="23"/>
      <c r="H108" s="23"/>
      <c r="I108" s="72"/>
      <c r="J108" s="72"/>
    </row>
    <row r="109" spans="4:8" ht="12.75" customHeight="1" hidden="1">
      <c r="D109" s="401"/>
      <c r="E109" s="401"/>
      <c r="F109" s="401"/>
      <c r="G109" s="401"/>
      <c r="H109" s="401"/>
    </row>
    <row r="110" ht="12.75" hidden="1"/>
    <row r="111" spans="8:10" ht="12.75">
      <c r="H111" s="62"/>
      <c r="I111" s="62">
        <f>I114+I116+I119+I123</f>
        <v>2981.55</v>
      </c>
      <c r="J111" s="1" t="s">
        <v>225</v>
      </c>
    </row>
    <row r="112" spans="2:3" ht="12.75">
      <c r="B112" s="1" t="s">
        <v>310</v>
      </c>
      <c r="C112" s="1"/>
    </row>
    <row r="113" ht="12.75">
      <c r="B113" t="s">
        <v>312</v>
      </c>
    </row>
    <row r="114" spans="2:10" ht="12.75">
      <c r="B114" s="394" t="s">
        <v>292</v>
      </c>
      <c r="C114" s="394"/>
      <c r="D114" s="394"/>
      <c r="E114" s="394"/>
      <c r="F114" s="394"/>
      <c r="G114" s="394"/>
      <c r="I114" s="131">
        <v>172</v>
      </c>
      <c r="J114" s="132" t="s">
        <v>225</v>
      </c>
    </row>
    <row r="115" spans="2:10" ht="12.75">
      <c r="B115" t="s">
        <v>311</v>
      </c>
      <c r="I115" s="70"/>
      <c r="J115" s="71"/>
    </row>
    <row r="116" spans="2:10" ht="12.75">
      <c r="B116" s="394" t="s">
        <v>220</v>
      </c>
      <c r="C116" s="394"/>
      <c r="D116" s="394"/>
      <c r="E116" s="394"/>
      <c r="F116" s="394"/>
      <c r="G116" s="394"/>
      <c r="I116" s="132">
        <v>163.16</v>
      </c>
      <c r="J116" s="132" t="s">
        <v>225</v>
      </c>
    </row>
    <row r="117" spans="2:10" ht="12.75">
      <c r="B117" s="1" t="s">
        <v>94</v>
      </c>
      <c r="C117" s="1"/>
      <c r="I117" s="71"/>
      <c r="J117" s="71"/>
    </row>
    <row r="118" spans="9:10" ht="12.75">
      <c r="I118" s="71"/>
      <c r="J118" s="71"/>
    </row>
    <row r="119" spans="2:10" ht="12.75">
      <c r="B119" s="394" t="s">
        <v>221</v>
      </c>
      <c r="C119" s="394"/>
      <c r="D119" s="394"/>
      <c r="E119" s="394"/>
      <c r="F119" s="394"/>
      <c r="G119" s="394"/>
      <c r="I119" s="132">
        <v>675.21</v>
      </c>
      <c r="J119" s="132" t="s">
        <v>225</v>
      </c>
    </row>
    <row r="120" spans="9:10" ht="12.75">
      <c r="I120" s="71"/>
      <c r="J120" s="71"/>
    </row>
    <row r="121" spans="2:10" ht="12.75">
      <c r="B121" s="398" t="s">
        <v>270</v>
      </c>
      <c r="C121" s="398"/>
      <c r="I121" s="71"/>
      <c r="J121" s="71"/>
    </row>
    <row r="122" spans="9:10" ht="12.75">
      <c r="I122" s="71"/>
      <c r="J122" s="71"/>
    </row>
    <row r="123" spans="2:10" ht="12.75">
      <c r="B123" s="102" t="s">
        <v>222</v>
      </c>
      <c r="C123" s="69"/>
      <c r="D123" s="394" t="s">
        <v>223</v>
      </c>
      <c r="E123" s="395"/>
      <c r="F123" s="395"/>
      <c r="I123" s="132">
        <v>1971.18</v>
      </c>
      <c r="J123" s="132" t="s">
        <v>225</v>
      </c>
    </row>
    <row r="124" spans="2:3" ht="12.75">
      <c r="B124" s="85" t="s">
        <v>224</v>
      </c>
      <c r="C124" s="20"/>
    </row>
    <row r="125" ht="12.75">
      <c r="B125" s="1"/>
    </row>
    <row r="126" ht="12.75">
      <c r="B126" s="1"/>
    </row>
    <row r="127" spans="4:6" ht="12.75">
      <c r="D127" s="401" t="s">
        <v>227</v>
      </c>
      <c r="E127" s="395"/>
      <c r="F127" s="395"/>
    </row>
    <row r="129" spans="2:10" ht="12.75">
      <c r="B129" s="1" t="s">
        <v>228</v>
      </c>
      <c r="I129" s="1">
        <v>268</v>
      </c>
      <c r="J129" s="1" t="s">
        <v>299</v>
      </c>
    </row>
    <row r="131" spans="2:7" ht="12.75">
      <c r="B131" s="394" t="s">
        <v>296</v>
      </c>
      <c r="C131" s="394"/>
      <c r="D131" s="394"/>
      <c r="E131" s="394"/>
      <c r="F131" s="394"/>
      <c r="G131" s="394"/>
    </row>
    <row r="132" spans="2:6" ht="12.75">
      <c r="B132" s="148" t="s">
        <v>297</v>
      </c>
      <c r="C132" s="148"/>
      <c r="D132" s="148"/>
      <c r="E132" s="148"/>
      <c r="F132" s="148"/>
    </row>
    <row r="135" ht="12.75">
      <c r="D135" s="17" t="s">
        <v>288</v>
      </c>
    </row>
    <row r="137" spans="2:10" ht="12.75">
      <c r="B137" s="398" t="s">
        <v>229</v>
      </c>
      <c r="C137" s="398"/>
      <c r="D137" s="398"/>
      <c r="E137" s="398"/>
      <c r="I137" s="62">
        <v>300</v>
      </c>
      <c r="J137" s="1" t="s">
        <v>298</v>
      </c>
    </row>
    <row r="138" spans="2:9" ht="12.75">
      <c r="B138" s="1"/>
      <c r="C138" s="1"/>
      <c r="D138" s="1"/>
      <c r="E138" s="1"/>
      <c r="I138" s="15"/>
    </row>
    <row r="139" spans="3:5" ht="12.75">
      <c r="C139" s="103" t="s">
        <v>231</v>
      </c>
      <c r="D139" s="61" t="s">
        <v>110</v>
      </c>
      <c r="E139" s="103" t="s">
        <v>230</v>
      </c>
    </row>
    <row r="140" spans="3:6" ht="12.75">
      <c r="C140" s="66">
        <v>30</v>
      </c>
      <c r="D140" s="60">
        <v>10</v>
      </c>
      <c r="E140" s="66">
        <f>C140*D140</f>
        <v>300</v>
      </c>
      <c r="F140" s="23"/>
    </row>
    <row r="141" spans="3:8" ht="12.75">
      <c r="C141" s="71" t="s">
        <v>298</v>
      </c>
      <c r="D141" s="71" t="s">
        <v>226</v>
      </c>
      <c r="E141" s="71" t="s">
        <v>298</v>
      </c>
      <c r="H141" t="s">
        <v>108</v>
      </c>
    </row>
  </sheetData>
  <sheetProtection/>
  <mergeCells count="73">
    <mergeCell ref="J23:K23"/>
    <mergeCell ref="B37:E37"/>
    <mergeCell ref="A60:J60"/>
    <mergeCell ref="B74:G74"/>
    <mergeCell ref="C78:C79"/>
    <mergeCell ref="I78:J79"/>
    <mergeCell ref="B39:D39"/>
    <mergeCell ref="B40:G40"/>
    <mergeCell ref="B41:E41"/>
    <mergeCell ref="A76:A77"/>
    <mergeCell ref="C10:H10"/>
    <mergeCell ref="D90:G90"/>
    <mergeCell ref="G98:H98"/>
    <mergeCell ref="D84:F84"/>
    <mergeCell ref="B81:D81"/>
    <mergeCell ref="B46:D46"/>
    <mergeCell ref="G95:H95"/>
    <mergeCell ref="E96:F96"/>
    <mergeCell ref="B32:F32"/>
    <mergeCell ref="B76:B77"/>
    <mergeCell ref="B27:C27"/>
    <mergeCell ref="B34:E34"/>
    <mergeCell ref="B35:F35"/>
    <mergeCell ref="B36:E36"/>
    <mergeCell ref="D86:H86"/>
    <mergeCell ref="B38:D38"/>
    <mergeCell ref="E8:F8"/>
    <mergeCell ref="D127:F127"/>
    <mergeCell ref="B114:G114"/>
    <mergeCell ref="B116:G116"/>
    <mergeCell ref="B119:G119"/>
    <mergeCell ref="D13:F13"/>
    <mergeCell ref="G18:H18"/>
    <mergeCell ref="G25:J25"/>
    <mergeCell ref="I100:J100"/>
    <mergeCell ref="E98:F98"/>
    <mergeCell ref="H2:I2"/>
    <mergeCell ref="H3:I3"/>
    <mergeCell ref="H4:J4"/>
    <mergeCell ref="I5:J5"/>
    <mergeCell ref="H6:J6"/>
    <mergeCell ref="F81:G81"/>
    <mergeCell ref="G20:I20"/>
    <mergeCell ref="G19:I19"/>
    <mergeCell ref="G24:I24"/>
    <mergeCell ref="C9:H9"/>
    <mergeCell ref="B137:E137"/>
    <mergeCell ref="C106:G106"/>
    <mergeCell ref="E100:F100"/>
    <mergeCell ref="G100:H100"/>
    <mergeCell ref="B131:G131"/>
    <mergeCell ref="D109:H109"/>
    <mergeCell ref="D123:F123"/>
    <mergeCell ref="B121:C121"/>
    <mergeCell ref="I98:J98"/>
    <mergeCell ref="G96:H96"/>
    <mergeCell ref="D88:G88"/>
    <mergeCell ref="I96:J96"/>
    <mergeCell ref="E97:F97"/>
    <mergeCell ref="E99:F99"/>
    <mergeCell ref="G99:H99"/>
    <mergeCell ref="I99:J99"/>
    <mergeCell ref="I95:J95"/>
    <mergeCell ref="G97:H97"/>
    <mergeCell ref="E95:F95"/>
    <mergeCell ref="I97:J97"/>
    <mergeCell ref="C76:C77"/>
    <mergeCell ref="D76:D77"/>
    <mergeCell ref="B82:D82"/>
    <mergeCell ref="I76:J77"/>
    <mergeCell ref="F82:G82"/>
    <mergeCell ref="E76:F76"/>
    <mergeCell ref="G76:H76"/>
  </mergeCells>
  <printOptions/>
  <pageMargins left="0.7" right="0.7" top="0.75" bottom="0.75" header="0.3" footer="0.3"/>
  <pageSetup horizontalDpi="600" verticalDpi="600" orientation="portrait" paperSize="9" scale="80" r:id="rId1"/>
  <rowBreaks count="2" manualBreakCount="2">
    <brk id="56" max="9" man="1"/>
    <brk id="1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0">
      <selection activeCell="B39" sqref="B38:B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41"/>
  <sheetViews>
    <sheetView view="pageBreakPreview" zoomScaleSheetLayoutView="100" zoomScalePageLayoutView="0" workbookViewId="0" topLeftCell="A116">
      <selection activeCell="I64" sqref="I64"/>
    </sheetView>
  </sheetViews>
  <sheetFormatPr defaultColWidth="9.140625" defaultRowHeight="12.75"/>
  <cols>
    <col min="2" max="2" width="3.140625" style="0" customWidth="1"/>
    <col min="3" max="3" width="15.57421875" style="0" customWidth="1"/>
    <col min="4" max="4" width="10.57421875" style="0" customWidth="1"/>
    <col min="5" max="5" width="10.00390625" style="0" customWidth="1"/>
    <col min="7" max="7" width="7.57421875" style="0" customWidth="1"/>
    <col min="8" max="8" width="10.140625" style="0" customWidth="1"/>
    <col min="9" max="9" width="11.28125" style="0" customWidth="1"/>
    <col min="11" max="11" width="11.28125" style="0" customWidth="1"/>
    <col min="12" max="12" width="6.7109375" style="0" customWidth="1"/>
  </cols>
  <sheetData>
    <row r="2" spans="9:10" ht="12.75">
      <c r="I2" s="398" t="s">
        <v>232</v>
      </c>
      <c r="J2" s="395"/>
    </row>
    <row r="3" spans="9:11" ht="12.75">
      <c r="I3" s="394" t="s">
        <v>233</v>
      </c>
      <c r="J3" s="395"/>
      <c r="K3" s="395"/>
    </row>
    <row r="4" spans="9:11" ht="12.75">
      <c r="I4" s="394" t="s">
        <v>306</v>
      </c>
      <c r="J4" s="395"/>
      <c r="K4" s="395"/>
    </row>
    <row r="5" spans="9:11" ht="12.75">
      <c r="I5" t="s">
        <v>53</v>
      </c>
      <c r="J5" s="394" t="s">
        <v>234</v>
      </c>
      <c r="K5" s="395"/>
    </row>
    <row r="6" spans="9:11" ht="12.75">
      <c r="I6" s="394" t="s">
        <v>375</v>
      </c>
      <c r="J6" s="395"/>
      <c r="K6" s="395"/>
    </row>
    <row r="8" spans="5:7" ht="12.75">
      <c r="E8" s="1" t="s">
        <v>307</v>
      </c>
      <c r="F8" s="398" t="s">
        <v>236</v>
      </c>
      <c r="G8" s="398"/>
    </row>
    <row r="9" spans="3:11" ht="12.75">
      <c r="C9" s="401" t="s">
        <v>377</v>
      </c>
      <c r="D9" s="395"/>
      <c r="E9" s="395"/>
      <c r="F9" s="395"/>
      <c r="G9" s="395"/>
      <c r="H9" s="395"/>
      <c r="I9" s="395"/>
      <c r="J9" s="17"/>
      <c r="K9" s="18"/>
    </row>
    <row r="10" spans="3:11" ht="12.75">
      <c r="C10" s="17" t="s">
        <v>308</v>
      </c>
      <c r="D10" s="401" t="s">
        <v>309</v>
      </c>
      <c r="E10" s="401"/>
      <c r="F10" s="401"/>
      <c r="G10" s="401"/>
      <c r="H10" s="401"/>
      <c r="I10" s="395"/>
      <c r="J10" s="17"/>
      <c r="K10" s="18"/>
    </row>
    <row r="11" spans="3:11" ht="12.75">
      <c r="C11" s="17"/>
      <c r="D11" s="415" t="s">
        <v>376</v>
      </c>
      <c r="E11" s="395"/>
      <c r="F11" s="395"/>
      <c r="G11" s="395"/>
      <c r="H11" s="395"/>
      <c r="I11" s="395"/>
      <c r="J11" s="67"/>
      <c r="K11" s="18"/>
    </row>
    <row r="12" spans="3:11" ht="12.75">
      <c r="C12" s="17"/>
      <c r="D12" s="17"/>
      <c r="E12" s="17"/>
      <c r="F12" s="17" t="s">
        <v>350</v>
      </c>
      <c r="G12" s="17"/>
      <c r="H12" s="17"/>
      <c r="I12" s="17"/>
      <c r="J12" s="17"/>
      <c r="K12" s="18"/>
    </row>
    <row r="13" spans="3:11" ht="12.75">
      <c r="C13" s="17"/>
      <c r="D13" s="17"/>
      <c r="E13" s="401" t="s">
        <v>364</v>
      </c>
      <c r="F13" s="401"/>
      <c r="G13" s="401"/>
      <c r="H13" s="17"/>
      <c r="I13" s="17"/>
      <c r="J13" s="17"/>
      <c r="K13" s="18"/>
    </row>
    <row r="16" spans="8:9" ht="12.75">
      <c r="H16" s="19" t="s">
        <v>239</v>
      </c>
      <c r="I16" s="19"/>
    </row>
    <row r="17" spans="8:9" ht="12.75">
      <c r="H17" s="71" t="s">
        <v>355</v>
      </c>
      <c r="I17" t="s">
        <v>108</v>
      </c>
    </row>
    <row r="18" spans="8:9" ht="12.75">
      <c r="H18" s="394" t="s">
        <v>241</v>
      </c>
      <c r="I18" s="395"/>
    </row>
    <row r="19" spans="8:10" ht="12.75">
      <c r="H19" s="402" t="s">
        <v>382</v>
      </c>
      <c r="I19" s="395"/>
      <c r="J19" s="395"/>
    </row>
    <row r="20" spans="8:10" ht="12.75">
      <c r="H20" s="402" t="s">
        <v>365</v>
      </c>
      <c r="I20" s="395"/>
      <c r="J20" s="395"/>
    </row>
    <row r="21" ht="12.75">
      <c r="H21" s="85" t="s">
        <v>383</v>
      </c>
    </row>
    <row r="22" ht="12.75" hidden="1">
      <c r="J22" s="134"/>
    </row>
    <row r="23" spans="8:12" ht="12.75">
      <c r="H23" s="71" t="s">
        <v>243</v>
      </c>
      <c r="K23" s="394" t="s">
        <v>384</v>
      </c>
      <c r="L23" s="395"/>
    </row>
    <row r="24" spans="8:10" ht="0.75" customHeight="1">
      <c r="H24" s="394"/>
      <c r="I24" s="395"/>
      <c r="J24" s="395"/>
    </row>
    <row r="25" spans="8:11" ht="12.75">
      <c r="H25" s="394" t="s">
        <v>385</v>
      </c>
      <c r="I25" s="395"/>
      <c r="J25" s="395"/>
      <c r="K25" s="395"/>
    </row>
    <row r="26" ht="13.5" thickBot="1"/>
    <row r="27" spans="3:11" ht="12.75">
      <c r="C27" s="405" t="s">
        <v>289</v>
      </c>
      <c r="D27" s="406"/>
      <c r="E27" s="146" t="s">
        <v>290</v>
      </c>
      <c r="F27" s="27"/>
      <c r="G27" s="27"/>
      <c r="H27" s="27"/>
      <c r="I27" s="27"/>
      <c r="J27" s="21"/>
      <c r="K27" s="22"/>
    </row>
    <row r="28" spans="3:11" ht="12.75">
      <c r="C28" s="28"/>
      <c r="D28" s="144" t="s">
        <v>281</v>
      </c>
      <c r="E28" s="145"/>
      <c r="F28" s="145"/>
      <c r="G28" s="145"/>
      <c r="H28" s="145"/>
      <c r="I28" s="24"/>
      <c r="J28" s="136">
        <f>K72</f>
        <v>29059.829999999994</v>
      </c>
      <c r="K28" s="137"/>
    </row>
    <row r="29" spans="3:11" ht="12.75">
      <c r="C29" s="28"/>
      <c r="D29" s="144" t="s">
        <v>247</v>
      </c>
      <c r="E29" s="145"/>
      <c r="F29" s="145"/>
      <c r="G29" s="145"/>
      <c r="H29" s="145"/>
      <c r="I29" s="24"/>
      <c r="J29" s="136">
        <f>J78</f>
        <v>11271</v>
      </c>
      <c r="K29" s="138"/>
    </row>
    <row r="30" spans="3:11" ht="12.75">
      <c r="C30" s="28"/>
      <c r="D30" s="144" t="s">
        <v>248</v>
      </c>
      <c r="E30" s="145"/>
      <c r="F30" s="145"/>
      <c r="G30" s="145"/>
      <c r="H30" s="145"/>
      <c r="I30" s="24"/>
      <c r="J30" s="136">
        <f>J86</f>
        <v>6049.62</v>
      </c>
      <c r="K30" s="137"/>
    </row>
    <row r="31" spans="3:11" ht="12.75">
      <c r="C31" s="28"/>
      <c r="D31" s="145" t="s">
        <v>282</v>
      </c>
      <c r="E31" s="145"/>
      <c r="F31" s="145"/>
      <c r="G31" s="145"/>
      <c r="H31" s="145"/>
      <c r="I31" s="24"/>
      <c r="J31" s="136">
        <f>J28+J29+J30</f>
        <v>46380.45</v>
      </c>
      <c r="K31" s="137"/>
    </row>
    <row r="32" spans="3:11" ht="12.75">
      <c r="C32" s="399" t="s">
        <v>302</v>
      </c>
      <c r="D32" s="400"/>
      <c r="E32" s="400"/>
      <c r="F32" s="400"/>
      <c r="G32" s="400"/>
      <c r="H32" s="24"/>
      <c r="I32" s="24"/>
      <c r="J32" s="136">
        <f>J31*28%</f>
        <v>12986.526</v>
      </c>
      <c r="K32" s="138"/>
    </row>
    <row r="33" spans="3:11" ht="12.75">
      <c r="C33" s="104" t="s">
        <v>249</v>
      </c>
      <c r="D33" s="24"/>
      <c r="E33" s="24"/>
      <c r="F33" s="24"/>
      <c r="G33" s="24"/>
      <c r="H33" s="24"/>
      <c r="I33" s="24"/>
      <c r="J33" s="136">
        <f>J31+J32</f>
        <v>59366.975999999995</v>
      </c>
      <c r="K33" s="137"/>
    </row>
    <row r="34" spans="3:11" ht="12.75">
      <c r="C34" s="399" t="s">
        <v>250</v>
      </c>
      <c r="D34" s="400"/>
      <c r="E34" s="400"/>
      <c r="F34" s="400"/>
      <c r="G34" s="24"/>
      <c r="H34" s="24"/>
      <c r="I34" s="24"/>
      <c r="J34" s="136">
        <f>J100</f>
        <v>574.63</v>
      </c>
      <c r="K34" s="137"/>
    </row>
    <row r="35" spans="3:11" ht="12.75">
      <c r="C35" s="399" t="s">
        <v>251</v>
      </c>
      <c r="D35" s="400"/>
      <c r="E35" s="400"/>
      <c r="F35" s="400"/>
      <c r="G35" s="400"/>
      <c r="H35" s="24"/>
      <c r="I35" s="24"/>
      <c r="J35" s="136">
        <f>J111</f>
        <v>187.64</v>
      </c>
      <c r="K35" s="137"/>
    </row>
    <row r="36" spans="3:11" ht="12.75">
      <c r="C36" s="399" t="s">
        <v>252</v>
      </c>
      <c r="D36" s="400"/>
      <c r="E36" s="400"/>
      <c r="F36" s="400"/>
      <c r="G36" s="24"/>
      <c r="H36" s="24"/>
      <c r="I36" s="24"/>
      <c r="J36" s="139">
        <f>J129</f>
        <v>0</v>
      </c>
      <c r="K36" s="137"/>
    </row>
    <row r="37" spans="3:11" ht="12.75">
      <c r="C37" s="399" t="s">
        <v>253</v>
      </c>
      <c r="D37" s="400"/>
      <c r="E37" s="400"/>
      <c r="F37" s="400"/>
      <c r="G37" s="24"/>
      <c r="H37" s="24"/>
      <c r="I37" s="24"/>
      <c r="J37" s="136">
        <f>J137</f>
        <v>600</v>
      </c>
      <c r="K37" s="137"/>
    </row>
    <row r="38" spans="3:11" ht="12.75">
      <c r="C38" s="399" t="s">
        <v>356</v>
      </c>
      <c r="D38" s="400"/>
      <c r="E38" s="400"/>
      <c r="F38" s="24"/>
      <c r="G38" s="24"/>
      <c r="H38" s="24"/>
      <c r="I38" s="24"/>
      <c r="J38" s="140">
        <v>200</v>
      </c>
      <c r="K38" s="141"/>
    </row>
    <row r="39" spans="3:11" ht="12.75">
      <c r="C39" s="399" t="s">
        <v>255</v>
      </c>
      <c r="D39" s="400"/>
      <c r="E39" s="400"/>
      <c r="F39" s="24"/>
      <c r="G39" s="24"/>
      <c r="H39" s="24"/>
      <c r="I39" s="24"/>
      <c r="J39" s="136">
        <f>J33+J34+J35+J36+J37+J38</f>
        <v>60929.24599999999</v>
      </c>
      <c r="K39" s="137"/>
    </row>
    <row r="40" spans="3:11" ht="12.75">
      <c r="C40" s="399" t="s">
        <v>368</v>
      </c>
      <c r="D40" s="400"/>
      <c r="E40" s="400"/>
      <c r="F40" s="400"/>
      <c r="G40" s="400"/>
      <c r="H40" s="400"/>
      <c r="I40" s="24"/>
      <c r="J40" s="136">
        <v>7616.16</v>
      </c>
      <c r="K40" s="138"/>
    </row>
    <row r="41" spans="3:11" ht="13.5" thickBot="1">
      <c r="C41" s="413" t="s">
        <v>304</v>
      </c>
      <c r="D41" s="414"/>
      <c r="E41" s="414"/>
      <c r="F41" s="414"/>
      <c r="G41" s="33"/>
      <c r="H41" s="33"/>
      <c r="I41" s="33"/>
      <c r="J41" s="142">
        <v>1523.23</v>
      </c>
      <c r="K41" s="143"/>
    </row>
    <row r="42" spans="2:11" ht="12.75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12.75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12.75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2:11" ht="12.75"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2:11" ht="12.75">
      <c r="B46" s="23"/>
      <c r="C46" s="407" t="s">
        <v>257</v>
      </c>
      <c r="D46" s="409"/>
      <c r="E46" s="409"/>
      <c r="F46" s="23"/>
      <c r="G46" s="23"/>
      <c r="H46" s="23"/>
      <c r="I46" s="23"/>
      <c r="J46" s="23"/>
      <c r="K46" s="23"/>
    </row>
    <row r="47" spans="2:11" ht="12.75">
      <c r="B47" s="23"/>
      <c r="C47" s="84" t="s">
        <v>363</v>
      </c>
      <c r="D47" s="23"/>
      <c r="E47" s="23"/>
      <c r="F47" s="23"/>
      <c r="G47" s="23"/>
      <c r="H47" s="23"/>
      <c r="I47" s="23"/>
      <c r="J47" s="23"/>
      <c r="K47" s="23"/>
    </row>
    <row r="48" spans="2:11" ht="12.75">
      <c r="B48" s="23"/>
      <c r="C48" s="23"/>
      <c r="D48" s="23"/>
      <c r="E48" s="23"/>
      <c r="F48" s="23"/>
      <c r="G48" s="23"/>
      <c r="H48" s="23"/>
      <c r="I48" s="105"/>
      <c r="J48" s="23"/>
      <c r="K48" s="23"/>
    </row>
    <row r="49" spans="2:11" ht="12.75"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8" spans="4:5" ht="12.75">
      <c r="D58" s="1" t="s">
        <v>0</v>
      </c>
      <c r="E58" s="1" t="s">
        <v>203</v>
      </c>
    </row>
    <row r="60" spans="2:11" ht="12.75">
      <c r="B60" s="394" t="s">
        <v>259</v>
      </c>
      <c r="C60" s="395"/>
      <c r="D60" s="395"/>
      <c r="E60" s="395"/>
      <c r="F60" s="395"/>
      <c r="G60" s="395"/>
      <c r="H60" s="395"/>
      <c r="I60" s="395"/>
      <c r="J60" s="395"/>
      <c r="K60" s="395"/>
    </row>
    <row r="61" ht="13.5" thickBot="1"/>
    <row r="62" spans="2:11" ht="64.5" thickBot="1">
      <c r="B62" s="7" t="s">
        <v>2</v>
      </c>
      <c r="C62" s="95" t="s">
        <v>204</v>
      </c>
      <c r="D62" s="92" t="s">
        <v>211</v>
      </c>
      <c r="E62" s="92" t="s">
        <v>210</v>
      </c>
      <c r="F62" s="92" t="s">
        <v>205</v>
      </c>
      <c r="G62" s="92" t="s">
        <v>206</v>
      </c>
      <c r="H62" s="92" t="s">
        <v>207</v>
      </c>
      <c r="I62" s="92" t="s">
        <v>208</v>
      </c>
      <c r="J62" s="93" t="s">
        <v>9</v>
      </c>
      <c r="K62" s="94" t="s">
        <v>209</v>
      </c>
    </row>
    <row r="63" spans="2:11" ht="99.75" customHeight="1">
      <c r="B63" s="106">
        <v>1</v>
      </c>
      <c r="C63" s="147" t="s">
        <v>362</v>
      </c>
      <c r="D63" s="96">
        <v>14</v>
      </c>
      <c r="E63" s="118" t="s">
        <v>357</v>
      </c>
      <c r="F63" s="118" t="s">
        <v>361</v>
      </c>
      <c r="G63" s="96">
        <v>180.99</v>
      </c>
      <c r="H63" s="96">
        <f>D63*G63</f>
        <v>2533.86</v>
      </c>
      <c r="I63" s="97">
        <f>H63*30%</f>
        <v>760.158</v>
      </c>
      <c r="J63" s="97">
        <f>H63*20%</f>
        <v>506.77200000000005</v>
      </c>
      <c r="K63" s="98">
        <f>H63+I63+J63</f>
        <v>3800.79</v>
      </c>
    </row>
    <row r="64" spans="2:11" ht="68.25" customHeight="1">
      <c r="B64" s="107">
        <f>B63+1</f>
        <v>2</v>
      </c>
      <c r="C64" s="115" t="s">
        <v>366</v>
      </c>
      <c r="D64" s="99">
        <v>18</v>
      </c>
      <c r="E64" s="120" t="s">
        <v>351</v>
      </c>
      <c r="F64" s="119" t="s">
        <v>360</v>
      </c>
      <c r="G64" s="120">
        <v>210.78</v>
      </c>
      <c r="H64" s="99">
        <f aca="true" t="shared" si="0" ref="H64:H71">D64*G64</f>
        <v>3794.04</v>
      </c>
      <c r="I64" s="91">
        <f>H64*30%</f>
        <v>1138.212</v>
      </c>
      <c r="J64" s="91">
        <f>H64*20%</f>
        <v>758.808</v>
      </c>
      <c r="K64" s="100">
        <f aca="true" t="shared" si="1" ref="K64:K71">H64+I64+J64</f>
        <v>5691.06</v>
      </c>
    </row>
    <row r="65" spans="2:11" ht="12.75" hidden="1">
      <c r="B65" s="107"/>
      <c r="C65" s="108"/>
      <c r="D65" s="99"/>
      <c r="E65" s="99"/>
      <c r="F65" s="99"/>
      <c r="G65" s="99"/>
      <c r="H65" s="99"/>
      <c r="I65" s="91"/>
      <c r="J65" s="91"/>
      <c r="K65" s="100"/>
    </row>
    <row r="66" spans="2:11" ht="78" customHeight="1">
      <c r="B66" s="107">
        <v>3</v>
      </c>
      <c r="C66" s="115" t="s">
        <v>367</v>
      </c>
      <c r="D66" s="99">
        <v>38</v>
      </c>
      <c r="E66" s="120" t="s">
        <v>359</v>
      </c>
      <c r="F66" s="120" t="s">
        <v>352</v>
      </c>
      <c r="G66" s="99">
        <v>210.78</v>
      </c>
      <c r="H66" s="99">
        <f t="shared" si="0"/>
        <v>8009.64</v>
      </c>
      <c r="I66" s="91">
        <f>H66*30%</f>
        <v>2402.892</v>
      </c>
      <c r="J66" s="91">
        <f>H66*20%</f>
        <v>1601.928</v>
      </c>
      <c r="K66" s="100">
        <f t="shared" si="1"/>
        <v>12014.46</v>
      </c>
    </row>
    <row r="67" spans="2:11" ht="86.25" customHeight="1">
      <c r="B67" s="107">
        <f>B66+1</f>
        <v>4</v>
      </c>
      <c r="C67" s="115" t="s">
        <v>358</v>
      </c>
      <c r="D67" s="99">
        <v>22</v>
      </c>
      <c r="E67" s="120" t="s">
        <v>291</v>
      </c>
      <c r="F67" s="120" t="s">
        <v>372</v>
      </c>
      <c r="G67" s="91">
        <v>180.99</v>
      </c>
      <c r="H67" s="99">
        <f t="shared" si="0"/>
        <v>3981.78</v>
      </c>
      <c r="I67" s="91">
        <f>H67*30%</f>
        <v>1194.534</v>
      </c>
      <c r="J67" s="91">
        <f>H67*20%</f>
        <v>796.3560000000001</v>
      </c>
      <c r="K67" s="100">
        <f t="shared" si="1"/>
        <v>5972.67</v>
      </c>
    </row>
    <row r="68" spans="2:11" ht="1.5" customHeight="1" hidden="1">
      <c r="B68" s="107"/>
      <c r="C68" s="115"/>
      <c r="D68" s="99"/>
      <c r="E68" s="99"/>
      <c r="F68" s="120"/>
      <c r="G68" s="91"/>
      <c r="H68" s="99"/>
      <c r="I68" s="91"/>
      <c r="J68" s="91"/>
      <c r="K68" s="100"/>
    </row>
    <row r="69" spans="2:11" ht="12.75" hidden="1">
      <c r="B69" s="107"/>
      <c r="C69" s="115"/>
      <c r="D69" s="99"/>
      <c r="E69" s="120"/>
      <c r="F69" s="120"/>
      <c r="G69" s="99"/>
      <c r="H69" s="99"/>
      <c r="I69" s="91"/>
      <c r="J69" s="91"/>
      <c r="K69" s="100"/>
    </row>
    <row r="70" spans="2:11" ht="12.75" hidden="1">
      <c r="B70" s="107"/>
      <c r="C70" s="114"/>
      <c r="D70" s="99"/>
      <c r="E70" s="99"/>
      <c r="F70" s="99"/>
      <c r="G70" s="99"/>
      <c r="H70" s="99"/>
      <c r="I70" s="91"/>
      <c r="J70" s="91"/>
      <c r="K70" s="100"/>
    </row>
    <row r="71" spans="2:11" ht="36.75" thickBot="1">
      <c r="B71" s="107">
        <v>6</v>
      </c>
      <c r="C71" s="116" t="s">
        <v>284</v>
      </c>
      <c r="D71" s="122">
        <v>5</v>
      </c>
      <c r="E71" s="122"/>
      <c r="F71" s="121" t="s">
        <v>276</v>
      </c>
      <c r="G71" s="122">
        <v>210.78</v>
      </c>
      <c r="H71" s="122">
        <f t="shared" si="0"/>
        <v>1053.9</v>
      </c>
      <c r="I71" s="124">
        <f>H71*30%</f>
        <v>316.17</v>
      </c>
      <c r="J71" s="124">
        <f>H71*20%</f>
        <v>210.78000000000003</v>
      </c>
      <c r="K71" s="125">
        <f t="shared" si="1"/>
        <v>1580.8500000000001</v>
      </c>
    </row>
    <row r="72" spans="2:11" ht="13.5" thickBot="1">
      <c r="B72" s="109"/>
      <c r="C72" s="117" t="s">
        <v>212</v>
      </c>
      <c r="D72" s="123">
        <f>SUM(D63:D71)</f>
        <v>97</v>
      </c>
      <c r="E72" s="110"/>
      <c r="F72" s="110"/>
      <c r="G72" s="126"/>
      <c r="H72" s="127">
        <f>SUM(H63:H71)</f>
        <v>19373.22</v>
      </c>
      <c r="I72" s="127">
        <f>SUM(I63:I71)</f>
        <v>5811.966</v>
      </c>
      <c r="J72" s="127">
        <f>SUM(J63:J71)</f>
        <v>3874.6440000000002</v>
      </c>
      <c r="K72" s="128">
        <f>SUM(K63:K71)</f>
        <v>29059.829999999994</v>
      </c>
    </row>
    <row r="73" ht="12.75">
      <c r="K73" s="15"/>
    </row>
    <row r="74" spans="3:8" ht="12.75">
      <c r="C74" s="398" t="s">
        <v>213</v>
      </c>
      <c r="D74" s="398"/>
      <c r="E74" s="398"/>
      <c r="F74" s="398"/>
      <c r="G74" s="398"/>
      <c r="H74" s="395"/>
    </row>
    <row r="75" ht="13.5" thickBot="1"/>
    <row r="76" spans="2:11" ht="12.75">
      <c r="B76" s="367" t="s">
        <v>2</v>
      </c>
      <c r="C76" s="410" t="s">
        <v>214</v>
      </c>
      <c r="D76" s="371" t="s">
        <v>369</v>
      </c>
      <c r="E76" s="392" t="s">
        <v>215</v>
      </c>
      <c r="F76" s="396" t="s">
        <v>216</v>
      </c>
      <c r="G76" s="364"/>
      <c r="H76" s="387" t="s">
        <v>217</v>
      </c>
      <c r="I76" s="350"/>
      <c r="J76" s="393" t="s">
        <v>212</v>
      </c>
      <c r="K76" s="376"/>
    </row>
    <row r="77" spans="2:11" ht="51">
      <c r="B77" s="368"/>
      <c r="C77" s="370"/>
      <c r="D77" s="372"/>
      <c r="E77" s="374"/>
      <c r="F77" s="130" t="s">
        <v>279</v>
      </c>
      <c r="G77" s="129" t="s">
        <v>280</v>
      </c>
      <c r="H77" s="2"/>
      <c r="I77" s="2"/>
      <c r="J77" s="377"/>
      <c r="K77" s="378"/>
    </row>
    <row r="78" spans="2:11" ht="12.75">
      <c r="B78" s="420">
        <v>1</v>
      </c>
      <c r="C78" s="416" t="s">
        <v>202</v>
      </c>
      <c r="D78" s="418" t="s">
        <v>373</v>
      </c>
      <c r="E78" s="79">
        <v>144.5</v>
      </c>
      <c r="F78" s="80">
        <v>78</v>
      </c>
      <c r="G78" s="65"/>
      <c r="H78" s="83"/>
      <c r="I78" s="64"/>
      <c r="J78" s="379">
        <v>11271</v>
      </c>
      <c r="K78" s="380"/>
    </row>
    <row r="79" spans="2:11" ht="13.5" thickBot="1">
      <c r="B79" s="421"/>
      <c r="C79" s="417"/>
      <c r="D79" s="419"/>
      <c r="E79" s="101"/>
      <c r="F79" s="5"/>
      <c r="G79" s="63"/>
      <c r="H79" s="63"/>
      <c r="I79" s="63"/>
      <c r="J79" s="381"/>
      <c r="K79" s="382"/>
    </row>
    <row r="81" spans="3:8" ht="12.75">
      <c r="C81" s="394" t="s">
        <v>260</v>
      </c>
      <c r="D81" s="395"/>
      <c r="E81" s="395"/>
      <c r="G81" s="148" t="s">
        <v>374</v>
      </c>
      <c r="H81" s="149"/>
    </row>
    <row r="82" spans="3:9" ht="12.75">
      <c r="C82" s="383"/>
      <c r="D82" s="384"/>
      <c r="E82" s="384"/>
      <c r="G82" s="394"/>
      <c r="H82" s="395"/>
      <c r="I82" s="395"/>
    </row>
    <row r="84" spans="2:11" ht="12.75">
      <c r="B84" s="23"/>
      <c r="C84" s="23"/>
      <c r="D84" s="73" t="s">
        <v>132</v>
      </c>
      <c r="E84" s="408" t="s">
        <v>262</v>
      </c>
      <c r="F84" s="398"/>
      <c r="G84" s="398"/>
      <c r="H84" s="23"/>
      <c r="I84" s="23"/>
      <c r="J84" s="23"/>
      <c r="K84" s="23"/>
    </row>
    <row r="85" spans="2:11" ht="12.75">
      <c r="B85" s="23"/>
      <c r="C85" s="23"/>
      <c r="D85" s="73"/>
      <c r="E85" s="74"/>
      <c r="F85" s="74"/>
      <c r="G85" s="23"/>
      <c r="H85" s="23"/>
      <c r="I85" s="23"/>
      <c r="J85" s="23"/>
      <c r="K85" s="23"/>
    </row>
    <row r="86" spans="2:11" ht="12.75">
      <c r="B86" s="23"/>
      <c r="C86" s="23"/>
      <c r="D86" s="23"/>
      <c r="E86" s="407" t="s">
        <v>380</v>
      </c>
      <c r="F86" s="395"/>
      <c r="G86" s="395"/>
      <c r="H86" s="395"/>
      <c r="I86" s="395"/>
      <c r="J86" s="75">
        <v>6049.62</v>
      </c>
      <c r="K86" s="72" t="s">
        <v>225</v>
      </c>
    </row>
    <row r="87" spans="2:11" ht="12.75">
      <c r="B87" s="23"/>
      <c r="C87" s="23"/>
      <c r="D87" s="23"/>
      <c r="E87" s="23"/>
      <c r="F87" s="23"/>
      <c r="G87" s="23"/>
      <c r="H87" s="23"/>
      <c r="I87" s="23"/>
      <c r="J87" s="75"/>
      <c r="K87" s="72"/>
    </row>
    <row r="88" spans="2:11" ht="12.75">
      <c r="B88" s="23"/>
      <c r="C88" s="23"/>
      <c r="D88" s="73" t="s">
        <v>133</v>
      </c>
      <c r="E88" s="397" t="s">
        <v>263</v>
      </c>
      <c r="F88" s="398"/>
      <c r="G88" s="398"/>
      <c r="H88" s="398"/>
      <c r="I88" s="23"/>
      <c r="J88" s="75"/>
      <c r="K88" s="72"/>
    </row>
    <row r="89" spans="2:11" ht="12.75">
      <c r="B89" s="23"/>
      <c r="C89" s="23"/>
      <c r="D89" s="73"/>
      <c r="E89" s="74"/>
      <c r="F89" s="74"/>
      <c r="G89" s="74"/>
      <c r="H89" s="74"/>
      <c r="I89" s="23"/>
      <c r="J89" s="75"/>
      <c r="K89" s="72"/>
    </row>
    <row r="90" spans="2:11" ht="12.75">
      <c r="B90" s="23"/>
      <c r="C90" s="23"/>
      <c r="D90" s="23"/>
      <c r="E90" s="407" t="s">
        <v>381</v>
      </c>
      <c r="F90" s="395"/>
      <c r="G90" s="395"/>
      <c r="H90" s="395"/>
      <c r="I90" s="395"/>
      <c r="J90" s="75">
        <v>12986.53</v>
      </c>
      <c r="K90" s="72" t="s">
        <v>225</v>
      </c>
    </row>
    <row r="92" spans="5:7" ht="12.75">
      <c r="E92" s="17" t="s">
        <v>264</v>
      </c>
      <c r="F92" s="17"/>
      <c r="G92" s="17"/>
    </row>
    <row r="93" ht="13.5" thickBot="1"/>
    <row r="94" spans="3:11" ht="13.5" thickBot="1">
      <c r="C94" s="111" t="s">
        <v>265</v>
      </c>
      <c r="D94" s="55"/>
      <c r="E94" s="56"/>
      <c r="F94" s="112" t="s">
        <v>266</v>
      </c>
      <c r="G94" s="51"/>
      <c r="H94" s="112" t="s">
        <v>267</v>
      </c>
      <c r="I94" s="51"/>
      <c r="J94" s="112" t="s">
        <v>268</v>
      </c>
      <c r="K94" s="53"/>
    </row>
    <row r="95" spans="3:11" ht="12.75">
      <c r="C95" s="133" t="s">
        <v>285</v>
      </c>
      <c r="D95" s="50"/>
      <c r="E95" s="30"/>
      <c r="F95" s="349">
        <v>1</v>
      </c>
      <c r="G95" s="350"/>
      <c r="H95" s="353">
        <v>260.83</v>
      </c>
      <c r="I95" s="354"/>
      <c r="J95" s="353">
        <f>F95*H95</f>
        <v>260.83</v>
      </c>
      <c r="K95" s="355"/>
    </row>
    <row r="96" spans="3:11" ht="12.75">
      <c r="C96" s="28" t="s">
        <v>87</v>
      </c>
      <c r="D96" s="24"/>
      <c r="E96" s="25"/>
      <c r="F96" s="351">
        <v>1</v>
      </c>
      <c r="G96" s="352"/>
      <c r="H96" s="336">
        <v>17.71</v>
      </c>
      <c r="I96" s="343"/>
      <c r="J96" s="336">
        <f>H96*F96</f>
        <v>17.71</v>
      </c>
      <c r="K96" s="337"/>
    </row>
    <row r="97" spans="3:11" ht="12.75">
      <c r="C97" s="104" t="s">
        <v>286</v>
      </c>
      <c r="D97" s="24"/>
      <c r="E97" s="25"/>
      <c r="F97" s="351">
        <v>1</v>
      </c>
      <c r="G97" s="352"/>
      <c r="H97" s="336">
        <v>12.85</v>
      </c>
      <c r="I97" s="343"/>
      <c r="J97" s="336">
        <f>H97*F97</f>
        <v>12.85</v>
      </c>
      <c r="K97" s="337"/>
    </row>
    <row r="98" spans="3:11" ht="12.75">
      <c r="C98" s="28" t="s">
        <v>89</v>
      </c>
      <c r="D98" s="24"/>
      <c r="E98" s="25"/>
      <c r="F98" s="351">
        <v>1</v>
      </c>
      <c r="G98" s="352"/>
      <c r="H98" s="336">
        <v>13.24</v>
      </c>
      <c r="I98" s="343"/>
      <c r="J98" s="336">
        <f>H98*F98</f>
        <v>13.24</v>
      </c>
      <c r="K98" s="337"/>
    </row>
    <row r="99" spans="3:11" ht="13.5" thickBot="1">
      <c r="C99" s="34" t="s">
        <v>90</v>
      </c>
      <c r="D99" s="31"/>
      <c r="E99" s="29"/>
      <c r="F99" s="338">
        <v>1</v>
      </c>
      <c r="G99" s="339"/>
      <c r="H99" s="340">
        <v>270</v>
      </c>
      <c r="I99" s="341"/>
      <c r="J99" s="340">
        <f>H99*F99</f>
        <v>270</v>
      </c>
      <c r="K99" s="342"/>
    </row>
    <row r="100" spans="3:11" ht="13.5" thickBot="1">
      <c r="C100" s="58" t="s">
        <v>282</v>
      </c>
      <c r="D100" s="59"/>
      <c r="E100" s="59"/>
      <c r="F100" s="344"/>
      <c r="G100" s="345"/>
      <c r="H100" s="346">
        <f>SUM(H95:I99)</f>
        <v>574.63</v>
      </c>
      <c r="I100" s="347"/>
      <c r="J100" s="346">
        <f>SUM(J95:K99)</f>
        <v>574.63</v>
      </c>
      <c r="K100" s="348"/>
    </row>
    <row r="101" spans="2:1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1" ht="12.75">
      <c r="B102" s="23"/>
      <c r="C102" s="23"/>
      <c r="D102" s="73"/>
      <c r="E102" s="74"/>
      <c r="F102" s="74"/>
      <c r="G102" s="23"/>
      <c r="H102" s="23"/>
      <c r="I102" s="23"/>
      <c r="J102" s="23"/>
      <c r="K102" s="23"/>
    </row>
    <row r="103" spans="2:11" ht="12.75">
      <c r="B103" s="23"/>
      <c r="C103" s="23"/>
      <c r="D103" s="73"/>
      <c r="E103" s="74"/>
      <c r="F103" s="74"/>
      <c r="G103" s="23"/>
      <c r="H103" s="23"/>
      <c r="I103" s="23"/>
      <c r="J103" s="23"/>
      <c r="K103" s="23"/>
    </row>
    <row r="104" spans="2:11" ht="12.75">
      <c r="B104" s="23"/>
      <c r="C104" s="23"/>
      <c r="D104" s="23"/>
      <c r="E104" s="23"/>
      <c r="F104" s="23"/>
      <c r="G104" s="23"/>
      <c r="H104" s="23"/>
      <c r="I104" s="23"/>
      <c r="J104" s="75"/>
      <c r="K104" s="72"/>
    </row>
    <row r="105" spans="2:11" ht="12.75">
      <c r="B105" s="23"/>
      <c r="C105" s="23"/>
      <c r="D105" s="23"/>
      <c r="E105" s="23"/>
      <c r="F105" s="23"/>
      <c r="G105" s="23"/>
      <c r="H105" s="23"/>
      <c r="I105" s="23"/>
      <c r="J105" s="75"/>
      <c r="K105" s="72"/>
    </row>
    <row r="106" spans="2:11" ht="12.75">
      <c r="B106" s="23"/>
      <c r="C106" s="23"/>
      <c r="D106" s="162" t="s">
        <v>269</v>
      </c>
      <c r="E106" s="105"/>
      <c r="F106" s="105"/>
      <c r="G106" s="105"/>
      <c r="H106" s="105"/>
      <c r="I106" s="23"/>
      <c r="J106" s="75"/>
      <c r="K106" s="72"/>
    </row>
    <row r="107" spans="2:11" ht="12.75">
      <c r="B107" s="23"/>
      <c r="C107" s="23"/>
      <c r="D107" s="73"/>
      <c r="E107" s="74"/>
      <c r="F107" s="74"/>
      <c r="G107" s="74"/>
      <c r="H107" s="74"/>
      <c r="I107" s="23"/>
      <c r="J107" s="75"/>
      <c r="K107" s="72"/>
    </row>
    <row r="108" spans="2:11" ht="12.75">
      <c r="B108" s="23"/>
      <c r="C108" s="23"/>
      <c r="D108" s="23"/>
      <c r="E108" s="23"/>
      <c r="F108" s="23"/>
      <c r="G108" s="23"/>
      <c r="H108" s="23"/>
      <c r="I108" s="23"/>
      <c r="J108" s="72"/>
      <c r="K108" s="72"/>
    </row>
    <row r="109" spans="5:9" ht="12.75">
      <c r="E109" s="401"/>
      <c r="F109" s="401"/>
      <c r="G109" s="401"/>
      <c r="H109" s="401"/>
      <c r="I109" s="401"/>
    </row>
    <row r="111" spans="9:11" ht="12.75">
      <c r="I111" s="62"/>
      <c r="J111" s="62">
        <f>J114+J116+J119+J123</f>
        <v>187.64</v>
      </c>
      <c r="K111" s="1" t="s">
        <v>225</v>
      </c>
    </row>
    <row r="112" spans="3:4" ht="12.75">
      <c r="C112" s="1" t="s">
        <v>370</v>
      </c>
      <c r="D112" s="1"/>
    </row>
    <row r="113" ht="12.75">
      <c r="C113" t="s">
        <v>353</v>
      </c>
    </row>
    <row r="114" spans="3:11" ht="12.75">
      <c r="C114" s="394" t="s">
        <v>378</v>
      </c>
      <c r="D114" s="394"/>
      <c r="E114" s="394"/>
      <c r="F114" s="394"/>
      <c r="G114" s="394"/>
      <c r="H114" s="394"/>
      <c r="J114" s="131">
        <v>42.42</v>
      </c>
      <c r="K114" s="132" t="s">
        <v>225</v>
      </c>
    </row>
    <row r="115" spans="10:11" ht="12.75">
      <c r="J115" s="70"/>
      <c r="K115" s="71"/>
    </row>
    <row r="116" spans="3:11" ht="12.75">
      <c r="C116" s="394"/>
      <c r="D116" s="394"/>
      <c r="E116" s="394"/>
      <c r="F116" s="394"/>
      <c r="G116" s="394"/>
      <c r="H116" s="394"/>
      <c r="J116" s="132"/>
      <c r="K116" s="132"/>
    </row>
    <row r="117" spans="3:11" ht="12.75">
      <c r="C117" s="1" t="s">
        <v>371</v>
      </c>
      <c r="D117" s="1"/>
      <c r="J117" s="71"/>
      <c r="K117" s="71"/>
    </row>
    <row r="118" spans="10:11" ht="12.75">
      <c r="J118" s="71"/>
      <c r="K118" s="71"/>
    </row>
    <row r="119" spans="3:11" ht="12.75">
      <c r="C119" s="394" t="s">
        <v>379</v>
      </c>
      <c r="D119" s="394"/>
      <c r="E119" s="394"/>
      <c r="F119" s="394"/>
      <c r="G119" s="394"/>
      <c r="H119" s="394"/>
      <c r="J119" s="132">
        <v>61.34</v>
      </c>
      <c r="K119" s="132" t="s">
        <v>225</v>
      </c>
    </row>
    <row r="120" spans="10:11" ht="12.75">
      <c r="J120" s="71"/>
      <c r="K120" s="71"/>
    </row>
    <row r="121" spans="3:11" ht="12.75">
      <c r="C121" s="398" t="s">
        <v>386</v>
      </c>
      <c r="D121" s="398"/>
      <c r="J121" s="71"/>
      <c r="K121" s="71"/>
    </row>
    <row r="122" spans="10:11" ht="12.75">
      <c r="J122" s="71"/>
      <c r="K122" s="71"/>
    </row>
    <row r="123" spans="3:11" ht="12.75">
      <c r="C123" s="102" t="s">
        <v>331</v>
      </c>
      <c r="D123" s="69"/>
      <c r="E123" s="394" t="s">
        <v>388</v>
      </c>
      <c r="F123" s="395"/>
      <c r="G123" s="395"/>
      <c r="J123" s="132">
        <v>83.88</v>
      </c>
      <c r="K123" s="132" t="s">
        <v>389</v>
      </c>
    </row>
    <row r="124" spans="3:4" ht="12.75">
      <c r="C124" s="85" t="s">
        <v>387</v>
      </c>
      <c r="D124" s="20"/>
    </row>
    <row r="125" ht="12.75">
      <c r="C125" s="1"/>
    </row>
    <row r="126" ht="12.75">
      <c r="C126" s="1"/>
    </row>
    <row r="127" spans="5:7" ht="12.75">
      <c r="E127" s="401" t="s">
        <v>354</v>
      </c>
      <c r="F127" s="395"/>
      <c r="G127" s="395"/>
    </row>
    <row r="129" spans="3:11" ht="12.75">
      <c r="C129" s="1"/>
      <c r="J129" s="1"/>
      <c r="K129" s="1"/>
    </row>
    <row r="131" spans="3:8" ht="12.75">
      <c r="C131" s="394"/>
      <c r="D131" s="394"/>
      <c r="E131" s="394"/>
      <c r="F131" s="394"/>
      <c r="G131" s="394"/>
      <c r="H131" s="394"/>
    </row>
    <row r="132" spans="3:7" ht="12.75">
      <c r="C132" s="394"/>
      <c r="D132" s="394"/>
      <c r="E132" s="394"/>
      <c r="F132" s="394"/>
      <c r="G132" s="394"/>
    </row>
    <row r="135" ht="12.75">
      <c r="E135" s="17" t="s">
        <v>288</v>
      </c>
    </row>
    <row r="137" spans="3:11" ht="12.75">
      <c r="C137" s="398" t="s">
        <v>229</v>
      </c>
      <c r="D137" s="398"/>
      <c r="E137" s="398"/>
      <c r="F137" s="398"/>
      <c r="J137" s="62">
        <v>600</v>
      </c>
      <c r="K137" s="1" t="s">
        <v>225</v>
      </c>
    </row>
    <row r="138" spans="3:10" ht="12.75">
      <c r="C138" s="1"/>
      <c r="D138" s="1"/>
      <c r="E138" s="1"/>
      <c r="F138" s="1"/>
      <c r="J138" s="15"/>
    </row>
    <row r="139" spans="4:6" ht="12.75">
      <c r="D139" s="103" t="s">
        <v>231</v>
      </c>
      <c r="E139" s="61" t="s">
        <v>110</v>
      </c>
      <c r="F139" s="103" t="s">
        <v>230</v>
      </c>
    </row>
    <row r="140" spans="4:7" ht="12.75">
      <c r="D140" s="66">
        <v>75</v>
      </c>
      <c r="E140" s="60">
        <v>8</v>
      </c>
      <c r="F140" s="66">
        <f>D140*E140</f>
        <v>600</v>
      </c>
      <c r="G140" s="23"/>
    </row>
    <row r="141" spans="4:9" ht="12.75">
      <c r="D141" s="71" t="s">
        <v>225</v>
      </c>
      <c r="E141" s="71" t="s">
        <v>226</v>
      </c>
      <c r="F141" s="71" t="s">
        <v>225</v>
      </c>
      <c r="I141" t="s">
        <v>108</v>
      </c>
    </row>
  </sheetData>
  <sheetProtection/>
  <mergeCells count="75">
    <mergeCell ref="B78:B79"/>
    <mergeCell ref="I2:J2"/>
    <mergeCell ref="I4:K4"/>
    <mergeCell ref="J5:K5"/>
    <mergeCell ref="I6:K6"/>
    <mergeCell ref="F8:G8"/>
    <mergeCell ref="D10:I10"/>
    <mergeCell ref="E13:G13"/>
    <mergeCell ref="H18:I18"/>
    <mergeCell ref="H19:J19"/>
    <mergeCell ref="C39:E39"/>
    <mergeCell ref="H20:J20"/>
    <mergeCell ref="K23:L23"/>
    <mergeCell ref="H24:J24"/>
    <mergeCell ref="H25:K25"/>
    <mergeCell ref="C27:D27"/>
    <mergeCell ref="C32:G32"/>
    <mergeCell ref="C34:F34"/>
    <mergeCell ref="C35:G35"/>
    <mergeCell ref="C36:F36"/>
    <mergeCell ref="C37:F37"/>
    <mergeCell ref="C81:E81"/>
    <mergeCell ref="C40:H40"/>
    <mergeCell ref="C41:F41"/>
    <mergeCell ref="C46:E46"/>
    <mergeCell ref="B60:K60"/>
    <mergeCell ref="C74:H74"/>
    <mergeCell ref="B76:B77"/>
    <mergeCell ref="C38:E38"/>
    <mergeCell ref="C76:C77"/>
    <mergeCell ref="D76:D77"/>
    <mergeCell ref="H76:I76"/>
    <mergeCell ref="J76:K77"/>
    <mergeCell ref="D78:D79"/>
    <mergeCell ref="J78:K79"/>
    <mergeCell ref="E76:E77"/>
    <mergeCell ref="F76:G76"/>
    <mergeCell ref="J97:K97"/>
    <mergeCell ref="C82:E82"/>
    <mergeCell ref="E84:G84"/>
    <mergeCell ref="E86:I86"/>
    <mergeCell ref="E88:H88"/>
    <mergeCell ref="G82:I82"/>
    <mergeCell ref="F95:G95"/>
    <mergeCell ref="H95:I95"/>
    <mergeCell ref="H100:I100"/>
    <mergeCell ref="J100:K100"/>
    <mergeCell ref="E109:I109"/>
    <mergeCell ref="C114:H114"/>
    <mergeCell ref="J95:K95"/>
    <mergeCell ref="F96:G96"/>
    <mergeCell ref="H96:I96"/>
    <mergeCell ref="J96:K96"/>
    <mergeCell ref="F97:G97"/>
    <mergeCell ref="H97:I97"/>
    <mergeCell ref="F98:G98"/>
    <mergeCell ref="H98:I98"/>
    <mergeCell ref="E123:G123"/>
    <mergeCell ref="E127:G127"/>
    <mergeCell ref="J98:K98"/>
    <mergeCell ref="C121:D121"/>
    <mergeCell ref="F99:G99"/>
    <mergeCell ref="H99:I99"/>
    <mergeCell ref="J99:K99"/>
    <mergeCell ref="F100:G100"/>
    <mergeCell ref="C131:H131"/>
    <mergeCell ref="C132:G132"/>
    <mergeCell ref="C137:F137"/>
    <mergeCell ref="I3:K3"/>
    <mergeCell ref="C9:I9"/>
    <mergeCell ref="D11:I11"/>
    <mergeCell ref="C78:C79"/>
    <mergeCell ref="E90:I90"/>
    <mergeCell ref="C116:H116"/>
    <mergeCell ref="C119:H119"/>
  </mergeCells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54" max="255" man="1"/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O145"/>
  <sheetViews>
    <sheetView view="pageBreakPreview" zoomScaleSheetLayoutView="100" zoomScalePageLayoutView="0" workbookViewId="0" topLeftCell="A108">
      <selection activeCell="B127" sqref="B127"/>
    </sheetView>
  </sheetViews>
  <sheetFormatPr defaultColWidth="9.140625" defaultRowHeight="12.75"/>
  <cols>
    <col min="1" max="1" width="4.57421875" style="0" customWidth="1"/>
    <col min="2" max="2" width="15.00390625" style="0" customWidth="1"/>
    <col min="3" max="3" width="7.140625" style="0" customWidth="1"/>
    <col min="4" max="4" width="7.421875" style="0" customWidth="1"/>
    <col min="5" max="5" width="6.421875" style="0" customWidth="1"/>
    <col min="6" max="6" width="6.140625" style="0" customWidth="1"/>
    <col min="7" max="7" width="10.710937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1.421875" style="0" customWidth="1"/>
    <col min="12" max="12" width="11.7109375" style="0" customWidth="1"/>
  </cols>
  <sheetData>
    <row r="2" spans="8:9" ht="12.75">
      <c r="H2" s="279" t="s">
        <v>232</v>
      </c>
      <c r="I2" s="149"/>
    </row>
    <row r="3" spans="8:9" ht="12.75">
      <c r="H3" s="148" t="s">
        <v>339</v>
      </c>
      <c r="I3" s="149"/>
    </row>
    <row r="4" spans="8:10" ht="12.75">
      <c r="H4" s="148" t="s">
        <v>340</v>
      </c>
      <c r="I4" s="149"/>
      <c r="J4" s="149"/>
    </row>
    <row r="5" spans="8:10" ht="12.75">
      <c r="H5" t="s">
        <v>53</v>
      </c>
      <c r="I5" s="148" t="s">
        <v>234</v>
      </c>
      <c r="J5" s="149"/>
    </row>
    <row r="6" spans="8:10" ht="12.75">
      <c r="H6" s="148" t="s">
        <v>338</v>
      </c>
      <c r="I6" s="149"/>
      <c r="J6" s="149"/>
    </row>
    <row r="8" spans="6:8" ht="12.75">
      <c r="F8" s="1" t="s">
        <v>305</v>
      </c>
      <c r="G8" s="394" t="s">
        <v>236</v>
      </c>
      <c r="H8" s="395"/>
    </row>
    <row r="9" spans="2:12" ht="12.75">
      <c r="B9" s="135"/>
      <c r="C9" s="135"/>
      <c r="D9" s="403" t="s">
        <v>271</v>
      </c>
      <c r="E9" s="403"/>
      <c r="F9" s="404"/>
      <c r="G9" s="404"/>
      <c r="H9" s="404"/>
      <c r="I9" s="404"/>
      <c r="J9" s="404"/>
      <c r="K9" s="17"/>
      <c r="L9" s="18"/>
    </row>
    <row r="10" spans="2:12" ht="12.75">
      <c r="B10" s="17" t="s">
        <v>161</v>
      </c>
      <c r="C10" s="307"/>
      <c r="D10" s="401" t="s">
        <v>237</v>
      </c>
      <c r="E10" s="401"/>
      <c r="F10" s="401"/>
      <c r="G10" s="401"/>
      <c r="H10" s="401"/>
      <c r="I10" s="401"/>
      <c r="J10" s="395"/>
      <c r="K10" s="17"/>
      <c r="L10" s="18"/>
    </row>
    <row r="11" spans="2:12" ht="12.75">
      <c r="B11" s="17"/>
      <c r="C11" s="17"/>
      <c r="D11" s="150" t="s">
        <v>293</v>
      </c>
      <c r="E11" s="150"/>
      <c r="F11" s="149"/>
      <c r="G11" s="149"/>
      <c r="H11" s="149"/>
      <c r="I11" s="149"/>
      <c r="J11" s="67"/>
      <c r="K11" s="67"/>
      <c r="L11" s="18"/>
    </row>
    <row r="12" spans="2:12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2:12" ht="12.75">
      <c r="B13" s="17"/>
      <c r="C13" s="17"/>
      <c r="D13" s="17"/>
      <c r="E13" s="17"/>
      <c r="F13" s="401" t="s">
        <v>341</v>
      </c>
      <c r="G13" s="401"/>
      <c r="H13" s="401"/>
      <c r="I13" s="17"/>
      <c r="J13" s="17"/>
      <c r="K13" s="17"/>
      <c r="L13" s="18"/>
    </row>
    <row r="16" spans="7:8" ht="12.75">
      <c r="G16" s="19" t="s">
        <v>239</v>
      </c>
      <c r="H16" s="19"/>
    </row>
    <row r="17" spans="7:8" ht="12.75">
      <c r="G17" s="394" t="s">
        <v>240</v>
      </c>
      <c r="H17" s="395"/>
    </row>
    <row r="18" spans="7:9" ht="12.75">
      <c r="G18" s="394" t="s">
        <v>241</v>
      </c>
      <c r="H18" s="395"/>
      <c r="I18" s="395"/>
    </row>
    <row r="19" spans="7:9" ht="12.75">
      <c r="G19" s="166" t="s">
        <v>287</v>
      </c>
      <c r="H19" s="149"/>
      <c r="I19" s="290">
        <v>10</v>
      </c>
    </row>
    <row r="20" spans="7:9" ht="12.75">
      <c r="G20" s="166" t="s">
        <v>335</v>
      </c>
      <c r="H20" s="303">
        <v>6</v>
      </c>
      <c r="I20" s="148" t="s">
        <v>336</v>
      </c>
    </row>
    <row r="21" spans="7:11" ht="12.75">
      <c r="G21" s="85" t="s">
        <v>246</v>
      </c>
      <c r="K21" s="304">
        <v>260</v>
      </c>
    </row>
    <row r="22" ht="12.75">
      <c r="I22" s="134"/>
    </row>
    <row r="23" spans="7:11" ht="12.75">
      <c r="G23" s="71" t="s">
        <v>243</v>
      </c>
      <c r="J23" s="148" t="s">
        <v>337</v>
      </c>
      <c r="K23" s="239">
        <v>180</v>
      </c>
    </row>
    <row r="24" spans="7:9" ht="12.75">
      <c r="G24" s="394"/>
      <c r="H24" s="394"/>
      <c r="I24" s="394"/>
    </row>
    <row r="25" spans="7:10" ht="12.75">
      <c r="G25" s="148" t="s">
        <v>244</v>
      </c>
      <c r="H25" s="148"/>
      <c r="I25" s="148"/>
      <c r="J25" s="305">
        <v>7</v>
      </c>
    </row>
    <row r="26" ht="13.5" thickBot="1"/>
    <row r="27" spans="2:12" ht="12.75">
      <c r="B27" s="405" t="s">
        <v>289</v>
      </c>
      <c r="C27" s="429"/>
      <c r="D27" s="406"/>
      <c r="E27" s="277"/>
      <c r="F27" s="146" t="s">
        <v>290</v>
      </c>
      <c r="G27" s="27"/>
      <c r="H27" s="27"/>
      <c r="I27" s="27"/>
      <c r="J27" s="27"/>
      <c r="K27" s="21"/>
      <c r="L27" s="22"/>
    </row>
    <row r="28" spans="2:12" ht="12.75">
      <c r="B28" s="28"/>
      <c r="C28" s="24"/>
      <c r="D28" s="144" t="s">
        <v>281</v>
      </c>
      <c r="E28" s="144"/>
      <c r="F28" s="145"/>
      <c r="G28" s="145"/>
      <c r="H28" s="145"/>
      <c r="I28" s="145"/>
      <c r="J28" s="24"/>
      <c r="K28" s="136">
        <f>L73</f>
        <v>27474.299999999996</v>
      </c>
      <c r="L28" s="137"/>
    </row>
    <row r="29" spans="2:12" ht="12.75">
      <c r="B29" s="28"/>
      <c r="C29" s="24"/>
      <c r="D29" s="144" t="s">
        <v>247</v>
      </c>
      <c r="E29" s="144"/>
      <c r="F29" s="145"/>
      <c r="G29" s="145"/>
      <c r="H29" s="145"/>
      <c r="I29" s="145"/>
      <c r="J29" s="24"/>
      <c r="K29" s="136">
        <f>K79</f>
        <v>10424.7</v>
      </c>
      <c r="L29" s="138"/>
    </row>
    <row r="30" spans="2:12" ht="12.75">
      <c r="B30" s="28"/>
      <c r="C30" s="24"/>
      <c r="D30" s="144" t="s">
        <v>248</v>
      </c>
      <c r="E30" s="144"/>
      <c r="F30" s="145"/>
      <c r="G30" s="145"/>
      <c r="H30" s="145"/>
      <c r="I30" s="145"/>
      <c r="J30" s="24"/>
      <c r="K30" s="136">
        <f>K87+SUM(K86)</f>
        <v>5684.849999999999</v>
      </c>
      <c r="L30" s="137"/>
    </row>
    <row r="31" spans="2:12" ht="12.75">
      <c r="B31" s="28"/>
      <c r="C31" s="24"/>
      <c r="D31" s="145" t="s">
        <v>282</v>
      </c>
      <c r="E31" s="145"/>
      <c r="F31" s="145"/>
      <c r="G31" s="145"/>
      <c r="H31" s="145"/>
      <c r="I31" s="145"/>
      <c r="J31" s="24"/>
      <c r="K31" s="136">
        <f>K28+K29+K30</f>
        <v>43583.85</v>
      </c>
      <c r="L31" s="137"/>
    </row>
    <row r="32" spans="2:12" ht="12.75">
      <c r="B32" s="399" t="s">
        <v>302</v>
      </c>
      <c r="C32" s="424"/>
      <c r="D32" s="400"/>
      <c r="E32" s="400"/>
      <c r="F32" s="400"/>
      <c r="G32" s="400"/>
      <c r="H32" s="400"/>
      <c r="I32" s="24"/>
      <c r="J32" s="24"/>
      <c r="K32" s="136">
        <f>K31*28%</f>
        <v>12203.478000000001</v>
      </c>
      <c r="L32" s="138"/>
    </row>
    <row r="33" spans="2:12" ht="12.75">
      <c r="B33" s="104" t="s">
        <v>249</v>
      </c>
      <c r="C33" s="183"/>
      <c r="D33" s="24"/>
      <c r="E33" s="24"/>
      <c r="F33" s="24"/>
      <c r="G33" s="24"/>
      <c r="H33" s="24"/>
      <c r="I33" s="24"/>
      <c r="J33" s="24"/>
      <c r="K33" s="136">
        <f>K31+K32</f>
        <v>55787.328</v>
      </c>
      <c r="L33" s="137"/>
    </row>
    <row r="34" spans="2:12" ht="12.75">
      <c r="B34" s="399" t="s">
        <v>250</v>
      </c>
      <c r="C34" s="424"/>
      <c r="D34" s="400"/>
      <c r="E34" s="400"/>
      <c r="F34" s="400"/>
      <c r="G34" s="400"/>
      <c r="H34" s="24"/>
      <c r="I34" s="24"/>
      <c r="J34" s="24"/>
      <c r="K34" s="136">
        <f>K101</f>
        <v>306.02000000000004</v>
      </c>
      <c r="L34" s="137"/>
    </row>
    <row r="35" spans="2:12" ht="12.75">
      <c r="B35" s="399" t="s">
        <v>251</v>
      </c>
      <c r="C35" s="424"/>
      <c r="D35" s="400"/>
      <c r="E35" s="400"/>
      <c r="F35" s="400"/>
      <c r="G35" s="400"/>
      <c r="H35" s="400"/>
      <c r="I35" s="24"/>
      <c r="J35" s="24"/>
      <c r="K35" s="136">
        <f>K112</f>
        <v>5709.4256000000005</v>
      </c>
      <c r="L35" s="137"/>
    </row>
    <row r="36" spans="2:12" ht="12.75">
      <c r="B36" s="399" t="s">
        <v>252</v>
      </c>
      <c r="C36" s="424"/>
      <c r="D36" s="400"/>
      <c r="E36" s="400"/>
      <c r="F36" s="400"/>
      <c r="G36" s="400"/>
      <c r="H36" s="24"/>
      <c r="I36" s="24"/>
      <c r="J36" s="24"/>
      <c r="K36" s="136">
        <f>K133+SUM(K132)</f>
        <v>1180</v>
      </c>
      <c r="L36" s="137"/>
    </row>
    <row r="37" spans="2:12" ht="12.75">
      <c r="B37" s="399" t="s">
        <v>253</v>
      </c>
      <c r="C37" s="424"/>
      <c r="D37" s="400"/>
      <c r="E37" s="400"/>
      <c r="F37" s="400"/>
      <c r="G37" s="400"/>
      <c r="H37" s="24"/>
      <c r="I37" s="24"/>
      <c r="J37" s="24"/>
      <c r="K37" s="136">
        <f>K141</f>
        <v>750</v>
      </c>
      <c r="L37" s="137"/>
    </row>
    <row r="38" spans="2:12" ht="12.75">
      <c r="B38" s="399" t="s">
        <v>254</v>
      </c>
      <c r="C38" s="424"/>
      <c r="D38" s="400"/>
      <c r="E38" s="400"/>
      <c r="F38" s="400"/>
      <c r="G38" s="24"/>
      <c r="H38" s="24"/>
      <c r="I38" s="24"/>
      <c r="J38" s="24"/>
      <c r="K38" s="140"/>
      <c r="L38" s="141"/>
    </row>
    <row r="39" spans="2:12" ht="12.75">
      <c r="B39" s="399" t="s">
        <v>255</v>
      </c>
      <c r="C39" s="424"/>
      <c r="D39" s="400"/>
      <c r="E39" s="400"/>
      <c r="F39" s="400"/>
      <c r="G39" s="24"/>
      <c r="H39" s="24"/>
      <c r="I39" s="24"/>
      <c r="J39" s="24"/>
      <c r="K39" s="306">
        <f>SUM(K34+K35+K36++K37+K38+K33)</f>
        <v>63732.7736</v>
      </c>
      <c r="L39" s="137"/>
    </row>
    <row r="40" spans="2:12" ht="12.75">
      <c r="B40" s="399" t="s">
        <v>256</v>
      </c>
      <c r="C40" s="424"/>
      <c r="D40" s="424"/>
      <c r="E40" s="424"/>
      <c r="F40" s="424"/>
      <c r="G40" s="424"/>
      <c r="H40" s="424"/>
      <c r="I40" s="424"/>
      <c r="J40" s="24"/>
      <c r="K40" s="136">
        <f>SUM(K39/I19)</f>
        <v>6373.27736</v>
      </c>
      <c r="L40" s="138"/>
    </row>
    <row r="41" spans="2:12" ht="13.5" thickBot="1">
      <c r="B41" s="413" t="s">
        <v>304</v>
      </c>
      <c r="C41" s="425"/>
      <c r="D41" s="414"/>
      <c r="E41" s="414"/>
      <c r="F41" s="414"/>
      <c r="G41" s="414"/>
      <c r="H41" s="33"/>
      <c r="I41" s="33"/>
      <c r="J41" s="33"/>
      <c r="K41" s="142">
        <f>SUM(K40/H20)</f>
        <v>1062.2128933333333</v>
      </c>
      <c r="L41" s="143"/>
    </row>
    <row r="42" spans="1:12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23"/>
      <c r="B46" s="407" t="s">
        <v>257</v>
      </c>
      <c r="C46" s="407"/>
      <c r="D46" s="409"/>
      <c r="E46" s="409"/>
      <c r="F46" s="409"/>
      <c r="G46" s="23"/>
      <c r="H46" s="23"/>
      <c r="I46" s="23"/>
      <c r="J46" s="23"/>
      <c r="K46" s="23"/>
      <c r="L46" s="23"/>
    </row>
    <row r="47" spans="1:12" ht="12.75">
      <c r="A47" s="23"/>
      <c r="B47" s="84" t="s">
        <v>258</v>
      </c>
      <c r="C47" s="84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23"/>
      <c r="B48" s="23"/>
      <c r="C48" s="23"/>
      <c r="D48" s="23"/>
      <c r="E48" s="23"/>
      <c r="F48" s="23"/>
      <c r="G48" s="23"/>
      <c r="H48" s="23"/>
      <c r="I48" s="23"/>
      <c r="J48" s="105"/>
      <c r="K48" s="23"/>
      <c r="L48" s="23"/>
    </row>
    <row r="49" spans="1:12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8" spans="4:6" ht="12.75">
      <c r="D58" s="1" t="s">
        <v>0</v>
      </c>
      <c r="E58" s="1"/>
      <c r="F58" s="1" t="s">
        <v>203</v>
      </c>
    </row>
    <row r="60" spans="1:12" ht="12.75">
      <c r="A60" s="394" t="s">
        <v>259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</row>
    <row r="61" ht="13.5" thickBot="1"/>
    <row r="62" spans="1:12" ht="51.75" thickBot="1">
      <c r="A62" s="7" t="s">
        <v>2</v>
      </c>
      <c r="B62" s="95" t="s">
        <v>204</v>
      </c>
      <c r="C62" s="422" t="s">
        <v>211</v>
      </c>
      <c r="D62" s="423"/>
      <c r="E62" s="422" t="s">
        <v>210</v>
      </c>
      <c r="F62" s="426"/>
      <c r="G62" s="92" t="s">
        <v>205</v>
      </c>
      <c r="H62" s="92" t="s">
        <v>206</v>
      </c>
      <c r="I62" s="92" t="s">
        <v>207</v>
      </c>
      <c r="J62" s="92" t="s">
        <v>208</v>
      </c>
      <c r="K62" s="93" t="s">
        <v>9</v>
      </c>
      <c r="L62" s="94" t="s">
        <v>209</v>
      </c>
    </row>
    <row r="63" spans="1:12" ht="34.5" customHeight="1">
      <c r="A63" s="106">
        <v>1</v>
      </c>
      <c r="B63" s="113" t="s">
        <v>324</v>
      </c>
      <c r="C63" s="113"/>
      <c r="D63" s="96">
        <v>10</v>
      </c>
      <c r="E63" s="435" t="s">
        <v>187</v>
      </c>
      <c r="F63" s="436"/>
      <c r="G63" s="120" t="s">
        <v>316</v>
      </c>
      <c r="H63" s="120">
        <v>68.07</v>
      </c>
      <c r="I63" s="96">
        <f>D63*H63</f>
        <v>680.6999999999999</v>
      </c>
      <c r="J63" s="97">
        <f>I63*30%</f>
        <v>204.20999999999998</v>
      </c>
      <c r="K63" s="97">
        <f>I63*20%</f>
        <v>136.14</v>
      </c>
      <c r="L63" s="98">
        <f>I63+J63+K63</f>
        <v>1021.0499999999998</v>
      </c>
    </row>
    <row r="64" spans="1:12" ht="33" customHeight="1">
      <c r="A64" s="107">
        <f>A63+1</f>
        <v>2</v>
      </c>
      <c r="B64" s="114" t="s">
        <v>325</v>
      </c>
      <c r="C64" s="114"/>
      <c r="D64" s="99">
        <v>44</v>
      </c>
      <c r="E64" s="437" t="s">
        <v>188</v>
      </c>
      <c r="F64" s="438"/>
      <c r="G64" s="119" t="s">
        <v>273</v>
      </c>
      <c r="H64" s="120">
        <v>68.07</v>
      </c>
      <c r="I64" s="99">
        <f>D64*H64</f>
        <v>2995.08</v>
      </c>
      <c r="J64" s="91">
        <f>I64*30%</f>
        <v>898.524</v>
      </c>
      <c r="K64" s="91">
        <f>I64*20%</f>
        <v>599.016</v>
      </c>
      <c r="L64" s="100">
        <f>I64+J64+K64</f>
        <v>4492.62</v>
      </c>
    </row>
    <row r="65" spans="1:12" ht="12.75" hidden="1">
      <c r="A65" s="107"/>
      <c r="B65" s="108"/>
      <c r="C65" s="108"/>
      <c r="D65" s="99"/>
      <c r="E65" s="99"/>
      <c r="F65" s="99"/>
      <c r="G65" s="99"/>
      <c r="H65" s="99"/>
      <c r="I65" s="99"/>
      <c r="J65" s="91"/>
      <c r="K65" s="91"/>
      <c r="L65" s="100"/>
    </row>
    <row r="66" spans="1:12" ht="33.75" customHeight="1">
      <c r="A66" s="107">
        <v>3</v>
      </c>
      <c r="B66" s="114" t="s">
        <v>327</v>
      </c>
      <c r="C66" s="114"/>
      <c r="D66" s="99">
        <v>20</v>
      </c>
      <c r="E66" s="437" t="s">
        <v>190</v>
      </c>
      <c r="F66" s="438"/>
      <c r="G66" s="120" t="s">
        <v>317</v>
      </c>
      <c r="H66" s="91">
        <v>73.26</v>
      </c>
      <c r="I66" s="99">
        <f>D66*H66</f>
        <v>1465.2</v>
      </c>
      <c r="J66" s="91">
        <f>I66*30%</f>
        <v>439.56</v>
      </c>
      <c r="K66" s="91">
        <f>I66*20%</f>
        <v>293.04</v>
      </c>
      <c r="L66" s="100">
        <f>I66+J66+K66</f>
        <v>2197.8</v>
      </c>
    </row>
    <row r="67" spans="1:12" ht="40.5" customHeight="1">
      <c r="A67" s="107">
        <f>A66+1</f>
        <v>4</v>
      </c>
      <c r="B67" s="114" t="s">
        <v>326</v>
      </c>
      <c r="C67" s="114"/>
      <c r="D67" s="99">
        <v>10</v>
      </c>
      <c r="E67" s="437" t="s">
        <v>28</v>
      </c>
      <c r="F67" s="438"/>
      <c r="G67" s="118" t="s">
        <v>315</v>
      </c>
      <c r="H67" s="120">
        <v>68.07</v>
      </c>
      <c r="I67" s="99">
        <f>D67*H67</f>
        <v>680.6999999999999</v>
      </c>
      <c r="J67" s="91">
        <v>128.43</v>
      </c>
      <c r="K67" s="91">
        <f>I67*20%</f>
        <v>136.14</v>
      </c>
      <c r="L67" s="100">
        <f>I67+J67+K67</f>
        <v>945.2699999999999</v>
      </c>
    </row>
    <row r="68" spans="1:12" ht="40.5" customHeight="1">
      <c r="A68" s="107">
        <v>5</v>
      </c>
      <c r="B68" s="114" t="s">
        <v>313</v>
      </c>
      <c r="C68" s="114"/>
      <c r="D68" s="99">
        <v>10</v>
      </c>
      <c r="E68" s="437" t="s">
        <v>190</v>
      </c>
      <c r="F68" s="438"/>
      <c r="G68" s="120" t="s">
        <v>317</v>
      </c>
      <c r="H68" s="91">
        <v>73.26</v>
      </c>
      <c r="I68" s="99">
        <f>SUM(D68*H68)</f>
        <v>732.6</v>
      </c>
      <c r="J68" s="91">
        <f>SUM(I68*30%)</f>
        <v>219.78</v>
      </c>
      <c r="K68" s="91">
        <f>I68*20%</f>
        <v>146.52</v>
      </c>
      <c r="L68" s="285">
        <f>SUM(I68+J68+K68)</f>
        <v>1098.9</v>
      </c>
    </row>
    <row r="69" spans="1:12" ht="42" customHeight="1">
      <c r="A69" s="107">
        <v>6</v>
      </c>
      <c r="B69" s="115" t="s">
        <v>283</v>
      </c>
      <c r="C69" s="115"/>
      <c r="D69" s="99">
        <v>166</v>
      </c>
      <c r="E69" s="437" t="s">
        <v>188</v>
      </c>
      <c r="F69" s="438"/>
      <c r="G69" s="120" t="s">
        <v>345</v>
      </c>
      <c r="H69" s="120">
        <v>68.07</v>
      </c>
      <c r="I69" s="99">
        <f>D69*H69</f>
        <v>11299.619999999999</v>
      </c>
      <c r="J69" s="91">
        <f>I69*30%</f>
        <v>3389.8859999999995</v>
      </c>
      <c r="K69" s="91">
        <f>I69*20%</f>
        <v>2259.924</v>
      </c>
      <c r="L69" s="100">
        <f>I69+J69+K69</f>
        <v>16949.429999999997</v>
      </c>
    </row>
    <row r="70" spans="1:12" ht="0" customHeight="1" hidden="1">
      <c r="A70" s="107"/>
      <c r="B70" s="115"/>
      <c r="C70" s="115"/>
      <c r="D70" s="99"/>
      <c r="E70" s="99"/>
      <c r="F70" s="120"/>
      <c r="G70" s="120"/>
      <c r="H70" s="99"/>
      <c r="I70" s="99"/>
      <c r="J70" s="91"/>
      <c r="K70" s="91"/>
      <c r="L70" s="100"/>
    </row>
    <row r="71" spans="1:12" ht="12.75" hidden="1">
      <c r="A71" s="107"/>
      <c r="B71" s="114"/>
      <c r="C71" s="114"/>
      <c r="D71" s="99"/>
      <c r="E71" s="99"/>
      <c r="F71" s="99"/>
      <c r="G71" s="99"/>
      <c r="H71" s="99"/>
      <c r="I71" s="99"/>
      <c r="J71" s="91"/>
      <c r="K71" s="91"/>
      <c r="L71" s="100"/>
    </row>
    <row r="72" spans="1:12" ht="52.5" customHeight="1" thickBot="1">
      <c r="A72" s="107">
        <v>7</v>
      </c>
      <c r="B72" s="116" t="s">
        <v>294</v>
      </c>
      <c r="C72" s="116"/>
      <c r="D72" s="122">
        <v>7</v>
      </c>
      <c r="E72" s="439"/>
      <c r="F72" s="440"/>
      <c r="G72" s="121" t="s">
        <v>276</v>
      </c>
      <c r="H72" s="91">
        <v>73.26</v>
      </c>
      <c r="I72" s="122">
        <f>D72*H72</f>
        <v>512.82</v>
      </c>
      <c r="J72" s="124">
        <f>I72*30%</f>
        <v>153.846</v>
      </c>
      <c r="K72" s="124">
        <f>I72*20%</f>
        <v>102.56400000000002</v>
      </c>
      <c r="L72" s="125">
        <f>I72+J72+K72</f>
        <v>769.23</v>
      </c>
    </row>
    <row r="73" spans="1:12" ht="13.5" thickBot="1">
      <c r="A73" s="109"/>
      <c r="B73" s="117" t="s">
        <v>212</v>
      </c>
      <c r="C73" s="117"/>
      <c r="D73" s="123">
        <f>SUM(D63:D72)</f>
        <v>267</v>
      </c>
      <c r="E73" s="443"/>
      <c r="F73" s="444"/>
      <c r="G73" s="110"/>
      <c r="H73" s="126"/>
      <c r="I73" s="296">
        <f>SUM(I63:I72)</f>
        <v>18366.719999999998</v>
      </c>
      <c r="J73" s="296">
        <f>SUM(J63:J72)</f>
        <v>5434.235999999999</v>
      </c>
      <c r="K73" s="296">
        <f>SUM(K63:K72)</f>
        <v>3673.3439999999996</v>
      </c>
      <c r="L73" s="128">
        <f>SUM(L63:L72)</f>
        <v>27474.299999999996</v>
      </c>
    </row>
    <row r="74" ht="12.75">
      <c r="L74" s="15"/>
    </row>
    <row r="75" spans="2:9" ht="12.75">
      <c r="B75" s="398" t="s">
        <v>213</v>
      </c>
      <c r="C75" s="398"/>
      <c r="D75" s="398"/>
      <c r="E75" s="398"/>
      <c r="F75" s="398"/>
      <c r="G75" s="398"/>
      <c r="H75" s="398"/>
      <c r="I75" s="398"/>
    </row>
    <row r="76" spans="5:6" ht="13.5" thickBot="1">
      <c r="E76" s="445" t="s">
        <v>215</v>
      </c>
      <c r="F76" s="395"/>
    </row>
    <row r="77" spans="1:12" ht="24.75" customHeight="1">
      <c r="A77" s="367" t="s">
        <v>2</v>
      </c>
      <c r="B77" s="410" t="s">
        <v>214</v>
      </c>
      <c r="C77" s="441" t="s">
        <v>49</v>
      </c>
      <c r="D77" s="441" t="s">
        <v>328</v>
      </c>
      <c r="E77" s="446"/>
      <c r="F77" s="446"/>
      <c r="G77" s="396" t="s">
        <v>216</v>
      </c>
      <c r="H77" s="364"/>
      <c r="I77" s="387" t="s">
        <v>217</v>
      </c>
      <c r="J77" s="428"/>
      <c r="K77" s="278" t="s">
        <v>212</v>
      </c>
      <c r="L77" s="273"/>
    </row>
    <row r="78" spans="1:12" ht="63.75">
      <c r="A78" s="368"/>
      <c r="B78" s="370"/>
      <c r="C78" s="442"/>
      <c r="D78" s="442"/>
      <c r="E78" s="130" t="s">
        <v>279</v>
      </c>
      <c r="F78" s="129" t="s">
        <v>280</v>
      </c>
      <c r="G78" s="284" t="s">
        <v>279</v>
      </c>
      <c r="H78" s="284" t="s">
        <v>280</v>
      </c>
      <c r="I78" s="284" t="s">
        <v>279</v>
      </c>
      <c r="J78" s="284" t="s">
        <v>280</v>
      </c>
      <c r="K78" s="327"/>
      <c r="L78" s="328"/>
    </row>
    <row r="79" spans="1:12" ht="24.75" customHeight="1">
      <c r="A79" s="151">
        <v>1</v>
      </c>
      <c r="B79" s="323" t="s">
        <v>277</v>
      </c>
      <c r="C79" s="324">
        <v>4530</v>
      </c>
      <c r="D79" s="313">
        <f>SUM(C79*20%+C79*30%)</f>
        <v>2265</v>
      </c>
      <c r="E79" s="282">
        <v>42.9</v>
      </c>
      <c r="F79" s="24"/>
      <c r="G79" s="325">
        <v>180</v>
      </c>
      <c r="H79" s="24"/>
      <c r="I79" s="326">
        <f>SUM(E79*G79)</f>
        <v>7722</v>
      </c>
      <c r="J79" s="2"/>
      <c r="K79" s="329">
        <f>SUM(I79+J80)</f>
        <v>10424.7</v>
      </c>
      <c r="L79" s="330"/>
    </row>
    <row r="80" spans="1:12" ht="26.25" thickBot="1">
      <c r="A80" s="155">
        <v>2</v>
      </c>
      <c r="B80" s="318" t="s">
        <v>278</v>
      </c>
      <c r="C80" s="312">
        <v>4530</v>
      </c>
      <c r="D80" s="319">
        <f>SUM(C80*20%+C80*30%)</f>
        <v>2265</v>
      </c>
      <c r="E80" s="320"/>
      <c r="F80" s="321">
        <v>38.61</v>
      </c>
      <c r="G80" s="315"/>
      <c r="H80" s="314">
        <v>70</v>
      </c>
      <c r="I80" s="322"/>
      <c r="J80" s="315">
        <f>SUM(F80*H80)</f>
        <v>2702.7</v>
      </c>
      <c r="K80" s="316"/>
      <c r="L80" s="317"/>
    </row>
    <row r="82" spans="2:10" ht="12.75">
      <c r="B82" s="394" t="s">
        <v>295</v>
      </c>
      <c r="C82" s="404"/>
      <c r="D82" s="404"/>
      <c r="E82" s="404"/>
      <c r="F82" s="404"/>
      <c r="H82" s="193">
        <v>6795</v>
      </c>
      <c r="I82" s="431" t="s">
        <v>346</v>
      </c>
      <c r="J82" s="431"/>
    </row>
    <row r="83" spans="2:10" ht="12.75">
      <c r="B83" s="383" t="s">
        <v>261</v>
      </c>
      <c r="C83" s="383"/>
      <c r="D83" s="384"/>
      <c r="E83" s="384"/>
      <c r="F83" s="384"/>
      <c r="H83" s="431" t="s">
        <v>347</v>
      </c>
      <c r="I83" s="431"/>
      <c r="J83" s="431"/>
    </row>
    <row r="85" spans="1:12" ht="12.75">
      <c r="A85" s="23"/>
      <c r="B85" s="23"/>
      <c r="C85" s="23"/>
      <c r="D85" s="73" t="s">
        <v>132</v>
      </c>
      <c r="E85" s="73"/>
      <c r="F85" s="408" t="s">
        <v>262</v>
      </c>
      <c r="G85" s="398"/>
      <c r="H85" s="398"/>
      <c r="I85" s="23"/>
      <c r="J85" s="23"/>
      <c r="K85" s="23"/>
      <c r="L85" s="23"/>
    </row>
    <row r="86" spans="1:12" ht="12.75">
      <c r="A86" s="23"/>
      <c r="B86" s="23"/>
      <c r="C86" s="23"/>
      <c r="D86" s="286"/>
      <c r="E86" s="73"/>
      <c r="F86" s="311"/>
      <c r="G86" s="15">
        <f>SUM(L73)</f>
        <v>27474.299999999996</v>
      </c>
      <c r="H86" s="15">
        <f>SUM(K79)</f>
        <v>10424.7</v>
      </c>
      <c r="I86" s="269">
        <v>0.15</v>
      </c>
      <c r="J86" s="23"/>
      <c r="K86" s="72">
        <f>SUM((G86+H86)*15%)</f>
        <v>5684.849999999999</v>
      </c>
      <c r="L86" s="23"/>
    </row>
    <row r="87" spans="1:12" ht="12.75">
      <c r="A87" s="23"/>
      <c r="B87" s="23"/>
      <c r="C87" s="23"/>
      <c r="D87" s="23"/>
      <c r="E87" s="23"/>
      <c r="F87" s="162"/>
      <c r="G87" s="149"/>
      <c r="H87" s="149"/>
      <c r="I87" s="149"/>
      <c r="J87" s="149"/>
      <c r="K87" s="75"/>
      <c r="L87" s="72"/>
    </row>
    <row r="88" spans="1:12" ht="12.75">
      <c r="A88" s="23"/>
      <c r="B88" s="23"/>
      <c r="C88" s="23"/>
      <c r="D88" s="23"/>
      <c r="E88" s="23"/>
      <c r="F88" s="434" t="s">
        <v>348</v>
      </c>
      <c r="G88" s="434"/>
      <c r="H88" s="434"/>
      <c r="I88" s="23"/>
      <c r="J88" s="23"/>
      <c r="K88" s="75"/>
      <c r="L88" s="72"/>
    </row>
    <row r="89" spans="1:12" ht="12.75">
      <c r="A89" s="23"/>
      <c r="B89" s="23"/>
      <c r="C89" s="23"/>
      <c r="D89" s="73" t="s">
        <v>133</v>
      </c>
      <c r="E89" s="73"/>
      <c r="F89" s="397" t="s">
        <v>263</v>
      </c>
      <c r="G89" s="397"/>
      <c r="H89" s="397"/>
      <c r="I89" s="397"/>
      <c r="J89" s="23"/>
      <c r="K89" s="75"/>
      <c r="L89" s="72"/>
    </row>
    <row r="90" spans="1:12" ht="12.75">
      <c r="A90" s="23"/>
      <c r="B90" s="23"/>
      <c r="C90" s="23"/>
      <c r="D90" s="73"/>
      <c r="E90" s="73"/>
      <c r="F90" s="74"/>
      <c r="G90" s="311"/>
      <c r="H90" s="74"/>
      <c r="I90" s="74"/>
      <c r="J90" s="23"/>
      <c r="K90" s="75"/>
      <c r="L90" s="72"/>
    </row>
    <row r="91" spans="1:12" ht="12.75">
      <c r="A91" s="23"/>
      <c r="B91" s="23"/>
      <c r="C91" s="23"/>
      <c r="D91" s="23"/>
      <c r="G91" s="15">
        <f>SUM(G86+H86)</f>
        <v>37899</v>
      </c>
      <c r="H91">
        <f>SUM(K86)</f>
        <v>5684.849999999999</v>
      </c>
      <c r="I91" s="269">
        <v>0.28</v>
      </c>
      <c r="J91" s="23"/>
      <c r="K91" s="75">
        <f>SUM((G91+H91)*I91)</f>
        <v>12203.478000000001</v>
      </c>
      <c r="L91" s="72"/>
    </row>
    <row r="92" spans="5:9" ht="12.75">
      <c r="E92" s="407" t="s">
        <v>349</v>
      </c>
      <c r="F92" s="407"/>
      <c r="G92" s="407"/>
      <c r="H92" s="407"/>
      <c r="I92" s="407"/>
    </row>
    <row r="93" spans="6:8" ht="12.75">
      <c r="F93" s="17" t="s">
        <v>264</v>
      </c>
      <c r="G93" s="17"/>
      <c r="H93" s="17"/>
    </row>
    <row r="94" ht="13.5" thickBot="1"/>
    <row r="95" spans="2:12" ht="13.5" thickBot="1">
      <c r="B95" s="111" t="s">
        <v>265</v>
      </c>
      <c r="C95" s="283"/>
      <c r="D95" s="55"/>
      <c r="E95" s="55"/>
      <c r="F95" s="56"/>
      <c r="G95" s="112" t="s">
        <v>266</v>
      </c>
      <c r="H95" s="51"/>
      <c r="I95" s="112" t="s">
        <v>267</v>
      </c>
      <c r="J95" s="51"/>
      <c r="K95" s="112" t="s">
        <v>268</v>
      </c>
      <c r="L95" s="53"/>
    </row>
    <row r="96" spans="2:12" ht="12.75">
      <c r="B96" s="133" t="s">
        <v>285</v>
      </c>
      <c r="C96" s="181"/>
      <c r="D96" s="50"/>
      <c r="E96" s="50"/>
      <c r="F96" s="30"/>
      <c r="G96" s="349">
        <v>1</v>
      </c>
      <c r="H96" s="350"/>
      <c r="I96" s="353">
        <v>269.04</v>
      </c>
      <c r="J96" s="354"/>
      <c r="K96" s="276">
        <f>SUM(G96*I96)</f>
        <v>269.04</v>
      </c>
      <c r="L96" s="287"/>
    </row>
    <row r="97" spans="2:12" ht="12.75">
      <c r="B97" s="28" t="s">
        <v>87</v>
      </c>
      <c r="C97" s="24"/>
      <c r="D97" s="24"/>
      <c r="E97" s="24"/>
      <c r="F97" s="25"/>
      <c r="G97" s="351">
        <v>0</v>
      </c>
      <c r="H97" s="352"/>
      <c r="I97" s="336">
        <v>6</v>
      </c>
      <c r="J97" s="343"/>
      <c r="K97" s="274">
        <f>I97*G97</f>
        <v>0</v>
      </c>
      <c r="L97" s="275"/>
    </row>
    <row r="98" spans="2:12" ht="12.75">
      <c r="B98" s="104" t="s">
        <v>286</v>
      </c>
      <c r="C98" s="183"/>
      <c r="D98" s="24"/>
      <c r="E98" s="24"/>
      <c r="F98" s="25"/>
      <c r="G98" s="351">
        <v>1</v>
      </c>
      <c r="H98" s="352"/>
      <c r="I98" s="336">
        <v>16.98</v>
      </c>
      <c r="J98" s="343"/>
      <c r="K98" s="274">
        <f>SUM(G98*I98)</f>
        <v>16.98</v>
      </c>
      <c r="L98" s="275"/>
    </row>
    <row r="99" spans="2:12" ht="12.75">
      <c r="B99" s="28" t="s">
        <v>89</v>
      </c>
      <c r="C99" s="24"/>
      <c r="D99" s="24"/>
      <c r="E99" s="24"/>
      <c r="F99" s="25"/>
      <c r="G99" s="351">
        <v>1</v>
      </c>
      <c r="H99" s="352"/>
      <c r="I99" s="336">
        <v>20</v>
      </c>
      <c r="J99" s="343"/>
      <c r="K99" s="274">
        <f>I99*G99</f>
        <v>20</v>
      </c>
      <c r="L99" s="275"/>
    </row>
    <row r="100" spans="2:12" ht="13.5" thickBot="1">
      <c r="B100" s="34" t="s">
        <v>90</v>
      </c>
      <c r="C100" s="31"/>
      <c r="D100" s="31"/>
      <c r="E100" s="31"/>
      <c r="F100" s="29"/>
      <c r="G100" s="338">
        <v>0</v>
      </c>
      <c r="H100" s="339"/>
      <c r="I100" s="365">
        <v>350</v>
      </c>
      <c r="J100" s="433"/>
      <c r="K100" s="272">
        <f>I100*G100</f>
        <v>0</v>
      </c>
      <c r="L100" s="288"/>
    </row>
    <row r="101" spans="2:12" ht="13.5" thickBot="1">
      <c r="B101" s="58" t="s">
        <v>282</v>
      </c>
      <c r="C101" s="59"/>
      <c r="D101" s="59"/>
      <c r="E101" s="59"/>
      <c r="F101" s="59"/>
      <c r="G101" s="344"/>
      <c r="H101" s="345"/>
      <c r="I101" s="346">
        <f>SUM(I96:J100)</f>
        <v>662.02</v>
      </c>
      <c r="J101" s="427"/>
      <c r="K101" s="164">
        <f>SUM(K96:L100)</f>
        <v>306.02000000000004</v>
      </c>
      <c r="L101" s="289"/>
    </row>
    <row r="102" spans="1:1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.75">
      <c r="A103" s="23"/>
      <c r="B103" s="23"/>
      <c r="C103" s="23"/>
      <c r="D103" s="73"/>
      <c r="E103" s="73"/>
      <c r="F103" s="74"/>
      <c r="G103" s="74"/>
      <c r="H103" s="23"/>
      <c r="I103" s="23"/>
      <c r="J103" s="23"/>
      <c r="K103" s="23"/>
      <c r="L103" s="23"/>
    </row>
    <row r="104" spans="1:12" ht="12.75">
      <c r="A104" s="23"/>
      <c r="B104" s="23"/>
      <c r="C104" s="23"/>
      <c r="D104" s="73"/>
      <c r="E104" s="73"/>
      <c r="F104" s="74"/>
      <c r="G104" s="74"/>
      <c r="H104" s="23"/>
      <c r="I104" s="23"/>
      <c r="J104" s="23"/>
      <c r="K104" s="23"/>
      <c r="L104" s="23"/>
    </row>
    <row r="105" spans="1:1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75"/>
      <c r="L105" s="72"/>
    </row>
    <row r="106" spans="1:1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75"/>
      <c r="L106" s="72"/>
    </row>
    <row r="107" spans="1:12" ht="12.75">
      <c r="A107" s="23"/>
      <c r="B107" s="23"/>
      <c r="C107" s="23"/>
      <c r="D107" s="399" t="s">
        <v>269</v>
      </c>
      <c r="E107" s="424"/>
      <c r="F107" s="424"/>
      <c r="G107" s="424"/>
      <c r="H107" s="424"/>
      <c r="I107" s="424"/>
      <c r="J107" s="23"/>
      <c r="K107" s="75"/>
      <c r="L107" s="72"/>
    </row>
    <row r="108" spans="1:12" ht="12" customHeight="1">
      <c r="A108" s="23"/>
      <c r="C108" s="23"/>
      <c r="D108" s="73"/>
      <c r="E108" s="73"/>
      <c r="F108" s="74"/>
      <c r="G108" s="74"/>
      <c r="H108" s="74"/>
      <c r="I108" s="74"/>
      <c r="J108" s="23"/>
      <c r="K108" s="75"/>
      <c r="L108" s="72"/>
    </row>
    <row r="109" spans="1:12" ht="12.75" hidden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72"/>
      <c r="L109" s="72"/>
    </row>
    <row r="110" spans="6:10" ht="12.75" customHeight="1" hidden="1">
      <c r="F110" s="401"/>
      <c r="G110" s="401"/>
      <c r="H110" s="401"/>
      <c r="I110" s="401"/>
      <c r="J110" s="401"/>
    </row>
    <row r="111" ht="12.75" hidden="1"/>
    <row r="112" spans="2:12" ht="12.75">
      <c r="B112" s="84" t="s">
        <v>212</v>
      </c>
      <c r="J112" s="62"/>
      <c r="K112" s="291">
        <f>K115+K117+K122+K127+K120+SUM(K115+K117+K119+K121+K126)</f>
        <v>5709.4256000000005</v>
      </c>
      <c r="L112" s="1" t="s">
        <v>225</v>
      </c>
    </row>
    <row r="113" spans="2:11" ht="12.75">
      <c r="B113" s="194" t="s">
        <v>310</v>
      </c>
      <c r="C113" s="194"/>
      <c r="D113" s="194"/>
      <c r="E113" s="194"/>
      <c r="F113" s="193"/>
      <c r="G113" s="193"/>
      <c r="H113" s="193"/>
      <c r="I113" s="193"/>
      <c r="J113" s="193"/>
      <c r="K113" s="280"/>
    </row>
    <row r="114" spans="2:11" ht="12.75">
      <c r="B114" s="193" t="s">
        <v>312</v>
      </c>
      <c r="C114" s="193"/>
      <c r="D114" s="193"/>
      <c r="E114" s="193"/>
      <c r="F114" s="193"/>
      <c r="G114" s="193"/>
      <c r="H114" s="193"/>
      <c r="I114" s="193"/>
      <c r="J114" s="193"/>
      <c r="K114" s="280"/>
    </row>
    <row r="115" spans="2:12" ht="12.75">
      <c r="B115" s="431" t="s">
        <v>334</v>
      </c>
      <c r="C115" s="431"/>
      <c r="D115" s="431"/>
      <c r="E115" s="431"/>
      <c r="F115" s="431"/>
      <c r="G115" s="431"/>
      <c r="H115" s="431"/>
      <c r="I115" s="431"/>
      <c r="J115" s="193"/>
      <c r="K115" s="297">
        <v>99.8</v>
      </c>
      <c r="L115" s="132" t="s">
        <v>225</v>
      </c>
    </row>
    <row r="116" spans="2:12" ht="12.75">
      <c r="B116" s="193" t="s">
        <v>311</v>
      </c>
      <c r="C116" s="193"/>
      <c r="D116" s="193" t="s">
        <v>332</v>
      </c>
      <c r="E116" s="193"/>
      <c r="F116" s="193"/>
      <c r="G116" s="193"/>
      <c r="H116" s="193"/>
      <c r="I116" s="193"/>
      <c r="J116" s="193"/>
      <c r="K116" s="298"/>
      <c r="L116" s="71"/>
    </row>
    <row r="117" spans="2:12" ht="12.75">
      <c r="B117" s="431" t="s">
        <v>329</v>
      </c>
      <c r="C117" s="431"/>
      <c r="D117" s="431"/>
      <c r="E117" s="431"/>
      <c r="F117" s="431"/>
      <c r="G117" s="431"/>
      <c r="H117" s="431"/>
      <c r="I117" s="431"/>
      <c r="J117" s="193"/>
      <c r="K117" s="299">
        <v>109.725</v>
      </c>
      <c r="L117" s="132" t="s">
        <v>225</v>
      </c>
    </row>
    <row r="118" spans="2:12" ht="12.75">
      <c r="B118" s="294" t="s">
        <v>333</v>
      </c>
      <c r="C118" s="294"/>
      <c r="D118" s="294"/>
      <c r="E118" s="294"/>
      <c r="F118" s="294"/>
      <c r="G118" s="294"/>
      <c r="H118" s="294"/>
      <c r="I118" s="294"/>
      <c r="J118" s="169"/>
      <c r="K118" s="295"/>
      <c r="L118" s="132"/>
    </row>
    <row r="119" spans="2:12" ht="18.75">
      <c r="B119" s="302" t="s">
        <v>344</v>
      </c>
      <c r="C119" s="294"/>
      <c r="D119" s="294"/>
      <c r="E119" s="294"/>
      <c r="F119" s="294"/>
      <c r="G119" s="294"/>
      <c r="H119" s="294"/>
      <c r="I119" s="294"/>
      <c r="J119" s="169"/>
      <c r="K119" s="295">
        <v>3049.2</v>
      </c>
      <c r="L119" s="132" t="s">
        <v>225</v>
      </c>
    </row>
    <row r="120" spans="2:12" ht="12.75">
      <c r="B120" s="1" t="s">
        <v>94</v>
      </c>
      <c r="C120" s="292"/>
      <c r="D120" s="292"/>
      <c r="E120" s="292"/>
      <c r="F120" s="169"/>
      <c r="G120" s="169"/>
      <c r="H120" s="169"/>
      <c r="I120" s="294"/>
      <c r="J120" s="169"/>
      <c r="K120" s="295"/>
      <c r="L120" s="132"/>
    </row>
    <row r="121" spans="2:12" ht="12.75">
      <c r="B121" s="308">
        <v>0.012</v>
      </c>
      <c r="C121" s="308">
        <f>SUM(I19)</f>
        <v>10</v>
      </c>
      <c r="D121" s="308">
        <v>46</v>
      </c>
      <c r="E121" s="308">
        <v>17.28</v>
      </c>
      <c r="F121" s="308"/>
      <c r="G121" s="308"/>
      <c r="H121" s="308"/>
      <c r="I121" s="169"/>
      <c r="J121" s="193"/>
      <c r="K121" s="280">
        <f>SUM(B121*C121*D121*E121)</f>
        <v>95.3856</v>
      </c>
      <c r="L121" s="71" t="s">
        <v>225</v>
      </c>
    </row>
    <row r="122" spans="2:15" ht="12.75">
      <c r="B122" s="308" t="s">
        <v>342</v>
      </c>
      <c r="C122" s="308"/>
      <c r="D122" s="308"/>
      <c r="E122" s="308"/>
      <c r="F122" s="308"/>
      <c r="G122" s="308"/>
      <c r="H122" s="308"/>
      <c r="I122" s="193"/>
      <c r="J122" s="193"/>
      <c r="K122" s="299">
        <v>95.39</v>
      </c>
      <c r="L122" s="132" t="s">
        <v>225</v>
      </c>
      <c r="O122" s="15">
        <f>SUM(K115+K117+K120+K122+K127)</f>
        <v>2355.315</v>
      </c>
    </row>
    <row r="123" spans="2:10" ht="12.75">
      <c r="B123" s="193"/>
      <c r="C123" s="193"/>
      <c r="D123" s="193"/>
      <c r="E123" s="193"/>
      <c r="F123" s="193"/>
      <c r="G123" s="193"/>
      <c r="H123" s="193"/>
      <c r="I123" s="308"/>
      <c r="J123" s="193"/>
    </row>
    <row r="124" spans="2:12" ht="12.75">
      <c r="B124" s="430" t="s">
        <v>270</v>
      </c>
      <c r="C124" s="430"/>
      <c r="D124" s="430"/>
      <c r="E124" s="281"/>
      <c r="F124" s="193"/>
      <c r="G124" s="193"/>
      <c r="H124" s="193"/>
      <c r="I124" s="193"/>
      <c r="J124" s="193"/>
      <c r="K124" s="280"/>
      <c r="L124" s="71"/>
    </row>
    <row r="125" spans="2:12" ht="12.75">
      <c r="B125" s="193"/>
      <c r="C125" s="193"/>
      <c r="D125" s="193"/>
      <c r="E125" s="193"/>
      <c r="F125" s="193"/>
      <c r="G125" s="193"/>
      <c r="H125" s="193"/>
      <c r="I125" s="193"/>
      <c r="J125" s="193"/>
      <c r="K125" s="280"/>
      <c r="L125" s="71"/>
    </row>
    <row r="126" spans="2:12" ht="12.75">
      <c r="B126" s="260" t="s">
        <v>331</v>
      </c>
      <c r="C126" s="260"/>
      <c r="D126" s="260"/>
      <c r="E126" s="260"/>
      <c r="F126" s="431" t="s">
        <v>330</v>
      </c>
      <c r="G126" s="431"/>
      <c r="H126" s="431"/>
      <c r="I126" s="193"/>
      <c r="J126" s="193"/>
      <c r="K126" s="280"/>
      <c r="L126" s="71"/>
    </row>
    <row r="127" spans="2:12" ht="12.75">
      <c r="B127" s="261" t="s">
        <v>224</v>
      </c>
      <c r="C127" s="261"/>
      <c r="D127" s="261"/>
      <c r="E127" s="261"/>
      <c r="F127" s="193"/>
      <c r="G127" s="193"/>
      <c r="H127" s="193"/>
      <c r="I127" s="193"/>
      <c r="J127" s="193"/>
      <c r="K127" s="299">
        <v>2050.4</v>
      </c>
      <c r="L127" s="132" t="s">
        <v>225</v>
      </c>
    </row>
    <row r="128" spans="2:11" ht="12.75">
      <c r="B128" s="292"/>
      <c r="C128" s="292"/>
      <c r="D128" s="169"/>
      <c r="E128" s="169"/>
      <c r="F128" s="169"/>
      <c r="G128" s="169"/>
      <c r="H128" s="169"/>
      <c r="I128" s="193"/>
      <c r="J128" s="193"/>
      <c r="K128" s="280"/>
    </row>
    <row r="129" spans="2:11" ht="12.75">
      <c r="B129" s="292"/>
      <c r="C129" s="292"/>
      <c r="D129" s="169"/>
      <c r="E129" s="169"/>
      <c r="F129" s="169"/>
      <c r="G129" s="169"/>
      <c r="H129" s="169"/>
      <c r="I129" s="169"/>
      <c r="J129" s="169"/>
      <c r="K129" s="293"/>
    </row>
    <row r="130" spans="2:11" ht="12.75">
      <c r="B130" s="193"/>
      <c r="C130" s="193"/>
      <c r="D130" s="193"/>
      <c r="E130" s="193"/>
      <c r="F130" s="432" t="s">
        <v>227</v>
      </c>
      <c r="G130" s="431"/>
      <c r="H130" s="431"/>
      <c r="I130" s="169"/>
      <c r="J130" s="169"/>
      <c r="K130" s="293"/>
    </row>
    <row r="131" spans="2:11" ht="12.75">
      <c r="B131" s="193" t="s">
        <v>212</v>
      </c>
      <c r="C131" s="193"/>
      <c r="D131" s="193"/>
      <c r="E131" s="193"/>
      <c r="F131" s="193"/>
      <c r="G131" s="193"/>
      <c r="H131" s="193"/>
      <c r="I131" s="193"/>
      <c r="J131" s="193"/>
      <c r="K131" s="280"/>
    </row>
    <row r="132" spans="2:11" ht="12.75">
      <c r="B132" s="194" t="s">
        <v>228</v>
      </c>
      <c r="C132" s="194"/>
      <c r="D132" s="193"/>
      <c r="E132" s="193"/>
      <c r="F132" s="193"/>
      <c r="G132" s="193"/>
      <c r="H132" s="193"/>
      <c r="I132" s="193"/>
      <c r="J132" s="193"/>
      <c r="K132" s="300">
        <f>SUM(K133+K141)</f>
        <v>965</v>
      </c>
    </row>
    <row r="133" spans="2:12" ht="12.75">
      <c r="B133" s="193"/>
      <c r="C133" s="193"/>
      <c r="D133" s="193"/>
      <c r="E133" s="193"/>
      <c r="F133" s="193"/>
      <c r="G133" s="193"/>
      <c r="H133" s="193"/>
      <c r="I133" s="193"/>
      <c r="J133" s="193"/>
      <c r="K133" s="280">
        <v>215</v>
      </c>
      <c r="L133" s="1" t="s">
        <v>343</v>
      </c>
    </row>
    <row r="134" spans="2:11" ht="12.75">
      <c r="B134" s="308" t="s">
        <v>296</v>
      </c>
      <c r="C134" s="308"/>
      <c r="D134" s="308"/>
      <c r="E134" s="308"/>
      <c r="F134" s="308"/>
      <c r="G134" s="308"/>
      <c r="H134" s="308"/>
      <c r="I134" s="193"/>
      <c r="J134" s="193"/>
      <c r="K134" s="280"/>
    </row>
    <row r="135" spans="2:11" ht="12.75">
      <c r="B135" s="294"/>
      <c r="C135" s="294"/>
      <c r="D135" s="294"/>
      <c r="E135" s="294"/>
      <c r="F135" s="294"/>
      <c r="G135" s="294"/>
      <c r="H135" s="294"/>
      <c r="I135" s="308"/>
      <c r="J135" s="193"/>
      <c r="K135" s="193"/>
    </row>
    <row r="136" spans="2:11" ht="12.75">
      <c r="B136" s="193"/>
      <c r="C136" s="193"/>
      <c r="D136" s="193"/>
      <c r="E136" s="193"/>
      <c r="F136" s="193"/>
      <c r="G136" s="193"/>
      <c r="H136" s="193"/>
      <c r="I136" s="169"/>
      <c r="J136" s="193"/>
      <c r="K136" s="193"/>
    </row>
    <row r="137" spans="2:11" ht="12.75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</row>
    <row r="138" spans="2:11" ht="12.75">
      <c r="B138" s="193"/>
      <c r="C138" s="193"/>
      <c r="D138" s="193"/>
      <c r="E138" s="193"/>
      <c r="F138" s="197" t="s">
        <v>288</v>
      </c>
      <c r="G138" s="193"/>
      <c r="H138" s="193"/>
      <c r="I138" s="193"/>
      <c r="J138" s="193"/>
      <c r="K138" s="193"/>
    </row>
    <row r="139" spans="2:11" ht="12.75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</row>
    <row r="140" spans="2:11" ht="12.75">
      <c r="B140" s="430" t="s">
        <v>229</v>
      </c>
      <c r="C140" s="430"/>
      <c r="D140" s="430"/>
      <c r="E140" s="430"/>
      <c r="F140" s="430"/>
      <c r="G140" s="430"/>
      <c r="H140" s="193"/>
      <c r="I140" s="193"/>
      <c r="J140" s="193"/>
      <c r="K140" s="193"/>
    </row>
    <row r="141" spans="2:12" ht="12.75">
      <c r="B141" s="194"/>
      <c r="C141" s="194"/>
      <c r="D141" s="194"/>
      <c r="E141" s="194"/>
      <c r="F141" s="194"/>
      <c r="G141" s="194"/>
      <c r="H141" s="193"/>
      <c r="I141" s="193"/>
      <c r="J141" s="193"/>
      <c r="K141" s="298">
        <f>SUM(E143*F143)</f>
        <v>750</v>
      </c>
      <c r="L141" s="1" t="s">
        <v>298</v>
      </c>
    </row>
    <row r="142" spans="2:11" ht="12.75">
      <c r="B142" s="193"/>
      <c r="C142" s="193"/>
      <c r="D142" s="193"/>
      <c r="E142" s="198" t="s">
        <v>231</v>
      </c>
      <c r="F142" s="199" t="s">
        <v>110</v>
      </c>
      <c r="G142" s="198" t="s">
        <v>230</v>
      </c>
      <c r="H142" s="193"/>
      <c r="I142" s="193"/>
      <c r="J142" s="193"/>
      <c r="K142" s="301"/>
    </row>
    <row r="143" spans="2:11" ht="12.75">
      <c r="B143" s="193"/>
      <c r="C143" s="193"/>
      <c r="D143" s="193"/>
      <c r="E143" s="200">
        <v>75</v>
      </c>
      <c r="F143" s="201">
        <f>SUM(I19)</f>
        <v>10</v>
      </c>
      <c r="G143" s="200">
        <f>E143*F143</f>
        <v>750</v>
      </c>
      <c r="H143" s="202"/>
      <c r="I143" s="193"/>
      <c r="J143" s="193"/>
      <c r="K143" s="193"/>
    </row>
    <row r="144" spans="2:11" ht="12.75">
      <c r="B144" s="193"/>
      <c r="C144" s="193"/>
      <c r="E144" s="193" t="s">
        <v>225</v>
      </c>
      <c r="F144" s="193" t="s">
        <v>226</v>
      </c>
      <c r="G144" s="193" t="s">
        <v>225</v>
      </c>
      <c r="H144" s="193"/>
      <c r="I144" s="193"/>
      <c r="J144" s="193"/>
      <c r="K144" s="193"/>
    </row>
    <row r="145" spans="9:11" ht="12.75">
      <c r="I145" s="193"/>
      <c r="J145" s="193" t="s">
        <v>108</v>
      </c>
      <c r="K145" s="193"/>
    </row>
  </sheetData>
  <sheetProtection/>
  <mergeCells count="65">
    <mergeCell ref="C77:C78"/>
    <mergeCell ref="E73:F73"/>
    <mergeCell ref="B75:I75"/>
    <mergeCell ref="I82:J82"/>
    <mergeCell ref="H83:J83"/>
    <mergeCell ref="B83:F83"/>
    <mergeCell ref="D77:D78"/>
    <mergeCell ref="E76:F77"/>
    <mergeCell ref="E63:F63"/>
    <mergeCell ref="E64:F64"/>
    <mergeCell ref="E66:F66"/>
    <mergeCell ref="E67:F67"/>
    <mergeCell ref="E68:F68"/>
    <mergeCell ref="E72:F72"/>
    <mergeCell ref="E69:F69"/>
    <mergeCell ref="G96:H96"/>
    <mergeCell ref="I96:J96"/>
    <mergeCell ref="A60:L60"/>
    <mergeCell ref="F85:H85"/>
    <mergeCell ref="B82:F82"/>
    <mergeCell ref="F89:I89"/>
    <mergeCell ref="E92:I92"/>
    <mergeCell ref="F88:H88"/>
    <mergeCell ref="A77:A78"/>
    <mergeCell ref="B77:B78"/>
    <mergeCell ref="I99:J99"/>
    <mergeCell ref="G100:H100"/>
    <mergeCell ref="I100:J100"/>
    <mergeCell ref="G24:I24"/>
    <mergeCell ref="G97:H97"/>
    <mergeCell ref="I97:J97"/>
    <mergeCell ref="B36:G36"/>
    <mergeCell ref="B32:H32"/>
    <mergeCell ref="G98:H98"/>
    <mergeCell ref="I98:J98"/>
    <mergeCell ref="G8:H8"/>
    <mergeCell ref="D9:J9"/>
    <mergeCell ref="D10:J10"/>
    <mergeCell ref="F110:J110"/>
    <mergeCell ref="B140:G140"/>
    <mergeCell ref="F126:H126"/>
    <mergeCell ref="F130:H130"/>
    <mergeCell ref="B115:I115"/>
    <mergeCell ref="B117:I117"/>
    <mergeCell ref="B124:D124"/>
    <mergeCell ref="F13:H13"/>
    <mergeCell ref="D107:I107"/>
    <mergeCell ref="G101:H101"/>
    <mergeCell ref="I101:J101"/>
    <mergeCell ref="B46:F46"/>
    <mergeCell ref="G77:H77"/>
    <mergeCell ref="I77:J77"/>
    <mergeCell ref="B27:D27"/>
    <mergeCell ref="B34:G34"/>
    <mergeCell ref="G99:H99"/>
    <mergeCell ref="G17:H17"/>
    <mergeCell ref="G18:I18"/>
    <mergeCell ref="C62:D62"/>
    <mergeCell ref="B37:G37"/>
    <mergeCell ref="B35:H35"/>
    <mergeCell ref="B38:F38"/>
    <mergeCell ref="B39:F39"/>
    <mergeCell ref="B40:I40"/>
    <mergeCell ref="B41:G41"/>
    <mergeCell ref="E62:F62"/>
  </mergeCells>
  <printOptions/>
  <pageMargins left="0.7" right="0.7" top="0.75" bottom="0.75" header="0.3" footer="0.3"/>
  <pageSetup horizontalDpi="600" verticalDpi="600" orientation="portrait" paperSize="9" scale="80" r:id="rId1"/>
  <rowBreaks count="2" manualBreakCount="2">
    <brk id="56" max="9" man="1"/>
    <brk id="10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132"/>
  <sheetViews>
    <sheetView tabSelected="1" view="pageBreakPreview" zoomScaleSheetLayoutView="100" zoomScalePageLayoutView="0" workbookViewId="0" topLeftCell="A74">
      <selection activeCell="J90" sqref="J90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140625" style="0" customWidth="1"/>
    <col min="4" max="4" width="11.57421875" style="0" customWidth="1"/>
    <col min="5" max="5" width="11.28125" style="0" customWidth="1"/>
    <col min="6" max="6" width="8.8515625" style="0" customWidth="1"/>
    <col min="7" max="7" width="8.57421875" style="0" customWidth="1"/>
    <col min="8" max="8" width="11.7109375" style="0" customWidth="1"/>
    <col min="9" max="9" width="9.140625" style="0" customWidth="1"/>
    <col min="10" max="10" width="20.28125" style="0" customWidth="1"/>
    <col min="11" max="11" width="3.28125" style="0" hidden="1" customWidth="1"/>
  </cols>
  <sheetData>
    <row r="2" spans="9:10" ht="12.75">
      <c r="I2" s="398" t="s">
        <v>232</v>
      </c>
      <c r="J2" s="395"/>
    </row>
    <row r="3" spans="9:10" ht="12.75">
      <c r="I3" s="394" t="s">
        <v>390</v>
      </c>
      <c r="J3" s="395"/>
    </row>
    <row r="4" spans="9:11" ht="12.75">
      <c r="I4" s="394" t="s">
        <v>417</v>
      </c>
      <c r="J4" s="395"/>
      <c r="K4" s="395"/>
    </row>
    <row r="5" spans="9:11" ht="12.75">
      <c r="I5" t="s">
        <v>53</v>
      </c>
      <c r="J5" s="394" t="s">
        <v>234</v>
      </c>
      <c r="K5" s="395"/>
    </row>
    <row r="6" spans="9:11" ht="12.75">
      <c r="I6" s="394" t="s">
        <v>391</v>
      </c>
      <c r="J6" s="395"/>
      <c r="K6" s="395"/>
    </row>
    <row r="8" spans="5:7" ht="12.75">
      <c r="E8" s="1" t="s">
        <v>305</v>
      </c>
      <c r="F8" s="394" t="s">
        <v>236</v>
      </c>
      <c r="G8" s="395"/>
    </row>
    <row r="9" spans="2:11" ht="12.75">
      <c r="B9" s="135"/>
      <c r="C9" s="403" t="s">
        <v>392</v>
      </c>
      <c r="D9" s="403"/>
      <c r="E9" s="404"/>
      <c r="F9" s="404"/>
      <c r="G9" s="404"/>
      <c r="H9" s="404"/>
      <c r="I9" s="404"/>
      <c r="J9" s="17"/>
      <c r="K9" s="18"/>
    </row>
    <row r="10" spans="2:11" ht="12.75">
      <c r="B10" s="17" t="s">
        <v>161</v>
      </c>
      <c r="C10" s="401" t="s">
        <v>393</v>
      </c>
      <c r="D10" s="401"/>
      <c r="E10" s="401"/>
      <c r="F10" s="401"/>
      <c r="G10" s="401"/>
      <c r="H10" s="401"/>
      <c r="I10" s="395"/>
      <c r="J10" s="17"/>
      <c r="K10" s="18"/>
    </row>
    <row r="11" spans="2:11" ht="12.75">
      <c r="B11" s="17"/>
      <c r="C11" s="150" t="s">
        <v>293</v>
      </c>
      <c r="D11" s="150"/>
      <c r="E11" s="149"/>
      <c r="F11" s="149"/>
      <c r="G11" s="149"/>
      <c r="H11" s="149"/>
      <c r="I11" s="67"/>
      <c r="J11" s="67"/>
      <c r="K11" s="18"/>
    </row>
    <row r="12" spans="2:11" ht="12.75">
      <c r="B12" s="17"/>
      <c r="C12" s="17" t="s">
        <v>394</v>
      </c>
      <c r="D12" s="17"/>
      <c r="E12" s="17"/>
      <c r="F12" s="17"/>
      <c r="G12" s="17"/>
      <c r="H12" s="17"/>
      <c r="I12" s="17"/>
      <c r="J12" s="17"/>
      <c r="K12" s="18"/>
    </row>
    <row r="13" spans="2:11" ht="12.75">
      <c r="B13" s="17"/>
      <c r="C13" s="17"/>
      <c r="D13" s="17"/>
      <c r="E13" s="401" t="s">
        <v>395</v>
      </c>
      <c r="F13" s="401"/>
      <c r="G13" s="401"/>
      <c r="H13" s="17"/>
      <c r="I13" s="17"/>
      <c r="J13" s="17"/>
      <c r="K13" s="18"/>
    </row>
    <row r="16" spans="7:8" ht="12.75">
      <c r="G16" s="19" t="s">
        <v>239</v>
      </c>
      <c r="H16" s="19"/>
    </row>
    <row r="17" spans="7:10" ht="12.75">
      <c r="G17" s="394" t="s">
        <v>396</v>
      </c>
      <c r="H17" s="395"/>
      <c r="I17" s="395"/>
      <c r="J17" s="395"/>
    </row>
    <row r="18" spans="7:10" ht="12.75">
      <c r="G18" s="394" t="s">
        <v>397</v>
      </c>
      <c r="H18" s="395"/>
      <c r="I18" s="395"/>
      <c r="J18" s="395"/>
    </row>
    <row r="19" spans="7:9" ht="12.75">
      <c r="G19" s="166" t="s">
        <v>418</v>
      </c>
      <c r="H19" s="149"/>
      <c r="I19" s="239">
        <v>11</v>
      </c>
    </row>
    <row r="20" spans="7:9" ht="12.75">
      <c r="G20" s="402" t="s">
        <v>416</v>
      </c>
      <c r="H20" s="395"/>
      <c r="I20" s="395"/>
    </row>
    <row r="21" spans="7:10" ht="12.75">
      <c r="G21" s="402" t="s">
        <v>425</v>
      </c>
      <c r="H21" s="395"/>
      <c r="I21" s="395"/>
      <c r="J21" s="395"/>
    </row>
    <row r="22" ht="12.75">
      <c r="I22" s="134"/>
    </row>
    <row r="23" spans="7:11" ht="12.75">
      <c r="G23" s="394" t="s">
        <v>426</v>
      </c>
      <c r="H23" s="395"/>
      <c r="I23" s="395"/>
      <c r="J23" s="395"/>
      <c r="K23" s="395"/>
    </row>
    <row r="24" spans="8:10" ht="12.75">
      <c r="H24" s="394"/>
      <c r="I24" s="395"/>
      <c r="J24" s="395"/>
    </row>
    <row r="25" spans="8:11" ht="12.75">
      <c r="H25" s="394" t="s">
        <v>398</v>
      </c>
      <c r="I25" s="395"/>
      <c r="J25" s="395"/>
      <c r="K25" s="395"/>
    </row>
    <row r="26" ht="13.5" thickBot="1"/>
    <row r="27" spans="2:11" ht="12.75">
      <c r="B27" s="240" t="s">
        <v>289</v>
      </c>
      <c r="C27" s="241"/>
      <c r="D27" s="241"/>
      <c r="E27" s="242" t="s">
        <v>290</v>
      </c>
      <c r="F27" s="242"/>
      <c r="G27" s="243"/>
      <c r="H27" s="242"/>
      <c r="I27" s="203"/>
      <c r="K27" s="204"/>
    </row>
    <row r="28" spans="2:11" ht="12.75">
      <c r="B28" s="244" t="s">
        <v>281</v>
      </c>
      <c r="C28" s="244"/>
      <c r="D28" s="244"/>
      <c r="E28" s="244"/>
      <c r="F28" s="245"/>
      <c r="G28" s="246">
        <f>J72</f>
        <v>64597.67100000001</v>
      </c>
      <c r="H28" s="244"/>
      <c r="I28" s="173"/>
      <c r="K28" s="205"/>
    </row>
    <row r="29" spans="2:11" ht="12.75">
      <c r="B29" s="244" t="s">
        <v>247</v>
      </c>
      <c r="C29" s="244"/>
      <c r="D29" s="244"/>
      <c r="E29" s="244"/>
      <c r="F29" s="245"/>
      <c r="G29" s="246">
        <f>J78</f>
        <v>19427.04</v>
      </c>
      <c r="H29" s="244"/>
      <c r="I29" s="173"/>
      <c r="K29" s="206"/>
    </row>
    <row r="30" spans="2:11" ht="12.75">
      <c r="B30" s="244" t="s">
        <v>248</v>
      </c>
      <c r="C30" s="244"/>
      <c r="D30" s="244"/>
      <c r="E30" s="244"/>
      <c r="F30" s="245"/>
      <c r="G30" s="246">
        <f>SUM((G28+G29)*15%)</f>
        <v>12603.706650000002</v>
      </c>
      <c r="H30" s="244"/>
      <c r="I30" s="173"/>
      <c r="K30" s="205"/>
    </row>
    <row r="31" spans="2:11" ht="12.75">
      <c r="B31" s="244" t="s">
        <v>282</v>
      </c>
      <c r="C31" s="244"/>
      <c r="D31" s="244"/>
      <c r="E31" s="244"/>
      <c r="F31" s="245"/>
      <c r="G31" s="246">
        <f>G28+G29+G30</f>
        <v>96628.41765000002</v>
      </c>
      <c r="H31" s="244"/>
      <c r="I31" s="173"/>
      <c r="K31" s="205"/>
    </row>
    <row r="32" spans="2:11" ht="12.75">
      <c r="B32" s="247" t="s">
        <v>302</v>
      </c>
      <c r="C32" s="248"/>
      <c r="D32" s="248"/>
      <c r="E32" s="248"/>
      <c r="F32" s="248"/>
      <c r="G32" s="246">
        <f>G31*28%</f>
        <v>27055.956942000008</v>
      </c>
      <c r="H32" s="249"/>
      <c r="I32" s="173"/>
      <c r="K32" s="206"/>
    </row>
    <row r="33" spans="2:11" ht="12.75">
      <c r="B33" s="245" t="s">
        <v>249</v>
      </c>
      <c r="C33" s="249"/>
      <c r="D33" s="249"/>
      <c r="E33" s="249"/>
      <c r="F33" s="249"/>
      <c r="G33" s="246">
        <f>G31+G32</f>
        <v>123684.37459200002</v>
      </c>
      <c r="H33" s="249"/>
      <c r="I33" s="173"/>
      <c r="K33" s="205"/>
    </row>
    <row r="34" spans="2:11" ht="12.75">
      <c r="B34" s="247" t="s">
        <v>250</v>
      </c>
      <c r="C34" s="248"/>
      <c r="D34" s="248"/>
      <c r="E34" s="248"/>
      <c r="F34" s="248"/>
      <c r="G34" s="246">
        <f>J101</f>
        <v>1564.78</v>
      </c>
      <c r="H34" s="249"/>
      <c r="I34" s="173"/>
      <c r="K34" s="205"/>
    </row>
    <row r="35" spans="2:11" ht="12.75">
      <c r="B35" s="247" t="s">
        <v>251</v>
      </c>
      <c r="C35" s="248"/>
      <c r="D35" s="248"/>
      <c r="E35" s="248"/>
      <c r="F35" s="248"/>
      <c r="G35" s="246">
        <f>J104</f>
        <v>2068.87696</v>
      </c>
      <c r="H35" s="249"/>
      <c r="I35" s="173"/>
      <c r="K35" s="205"/>
    </row>
    <row r="36" spans="2:11" ht="12.75">
      <c r="B36" s="247" t="s">
        <v>252</v>
      </c>
      <c r="C36" s="248"/>
      <c r="D36" s="248"/>
      <c r="E36" s="248"/>
      <c r="F36" s="248"/>
      <c r="G36" s="250">
        <f>J121</f>
        <v>0</v>
      </c>
      <c r="H36" s="249"/>
      <c r="I36" s="173"/>
      <c r="K36" s="205"/>
    </row>
    <row r="37" spans="2:11" ht="12.75">
      <c r="B37" s="247" t="s">
        <v>253</v>
      </c>
      <c r="C37" s="248"/>
      <c r="D37" s="248"/>
      <c r="E37" s="248"/>
      <c r="F37" s="248"/>
      <c r="G37" s="246">
        <f>J128</f>
        <v>2013</v>
      </c>
      <c r="H37" s="249"/>
      <c r="I37" s="173"/>
      <c r="K37" s="205"/>
    </row>
    <row r="38" spans="2:11" ht="12.75">
      <c r="B38" s="247" t="s">
        <v>254</v>
      </c>
      <c r="C38" s="248"/>
      <c r="D38" s="248"/>
      <c r="E38" s="248"/>
      <c r="F38" s="249"/>
      <c r="G38" s="251">
        <v>830</v>
      </c>
      <c r="H38" s="249"/>
      <c r="I38" s="173"/>
      <c r="K38" s="207"/>
    </row>
    <row r="39" spans="2:11" ht="12.75">
      <c r="B39" s="247" t="s">
        <v>255</v>
      </c>
      <c r="C39" s="248"/>
      <c r="D39" s="248"/>
      <c r="E39" s="248"/>
      <c r="F39" s="249"/>
      <c r="G39" s="246">
        <f>SUM(G33:G38)</f>
        <v>130161.03155200001</v>
      </c>
      <c r="H39" s="249"/>
      <c r="I39" s="173"/>
      <c r="K39" s="205"/>
    </row>
    <row r="40" spans="2:11" ht="12.75">
      <c r="B40" s="247" t="s">
        <v>256</v>
      </c>
      <c r="C40" s="248"/>
      <c r="D40" s="248"/>
      <c r="E40" s="248"/>
      <c r="F40" s="248"/>
      <c r="G40" s="246">
        <f>SUM(G39/I19)</f>
        <v>11832.82105018182</v>
      </c>
      <c r="H40" s="248"/>
      <c r="I40" s="173"/>
      <c r="K40" s="206"/>
    </row>
    <row r="41" spans="2:11" ht="13.5" thickBot="1">
      <c r="B41" s="252" t="s">
        <v>304</v>
      </c>
      <c r="C41" s="253"/>
      <c r="D41" s="253"/>
      <c r="E41" s="253"/>
      <c r="F41" s="253"/>
      <c r="G41" s="254">
        <f>SUM(G40/5)</f>
        <v>2366.564210036364</v>
      </c>
      <c r="H41" s="255"/>
      <c r="I41" s="208"/>
      <c r="K41" s="209"/>
    </row>
    <row r="42" spans="1:1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2.75">
      <c r="A46" s="23"/>
      <c r="B46" s="407" t="s">
        <v>257</v>
      </c>
      <c r="C46" s="409"/>
      <c r="D46" s="409"/>
      <c r="E46" s="409"/>
      <c r="F46" s="23"/>
      <c r="G46" s="23"/>
      <c r="H46" s="23"/>
      <c r="I46" s="23"/>
      <c r="J46" s="23"/>
      <c r="K46" s="23"/>
    </row>
    <row r="47" spans="1:11" ht="12.75">
      <c r="A47" s="23"/>
      <c r="B47" s="84" t="s">
        <v>399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2.75">
      <c r="A48" s="23"/>
      <c r="B48" s="23"/>
      <c r="C48" s="23"/>
      <c r="D48" s="23"/>
      <c r="E48" s="23"/>
      <c r="F48" s="23"/>
      <c r="G48" s="23"/>
      <c r="H48" s="23"/>
      <c r="I48" s="105"/>
      <c r="J48" s="23"/>
      <c r="K48" s="23"/>
    </row>
    <row r="49" spans="1:1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8" spans="3:5" ht="12.75">
      <c r="C58" s="1"/>
      <c r="D58" s="1"/>
      <c r="E58" s="1" t="s">
        <v>203</v>
      </c>
    </row>
    <row r="60" spans="1:11" ht="12.75">
      <c r="A60" s="394" t="s">
        <v>259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</row>
    <row r="61" ht="13.5" thickBot="1"/>
    <row r="62" spans="1:10" ht="51.75" thickBot="1">
      <c r="A62" s="7" t="s">
        <v>2</v>
      </c>
      <c r="B62" s="95" t="s">
        <v>204</v>
      </c>
      <c r="C62" s="92" t="s">
        <v>211</v>
      </c>
      <c r="D62" s="92" t="s">
        <v>210</v>
      </c>
      <c r="E62" s="92" t="s">
        <v>205</v>
      </c>
      <c r="F62" s="92" t="s">
        <v>206</v>
      </c>
      <c r="G62" s="92" t="s">
        <v>207</v>
      </c>
      <c r="H62" s="92" t="s">
        <v>208</v>
      </c>
      <c r="I62" s="93" t="s">
        <v>9</v>
      </c>
      <c r="J62" s="94" t="s">
        <v>209</v>
      </c>
    </row>
    <row r="63" spans="1:10" ht="12.75" hidden="1">
      <c r="A63" s="107"/>
      <c r="B63" s="108"/>
      <c r="C63" s="99"/>
      <c r="D63" s="99"/>
      <c r="E63" s="99"/>
      <c r="F63" s="99"/>
      <c r="G63" s="99"/>
      <c r="H63" s="91"/>
      <c r="I63" s="91"/>
      <c r="J63" s="100"/>
    </row>
    <row r="64" spans="1:10" ht="80.25" customHeight="1">
      <c r="A64" s="107">
        <v>1</v>
      </c>
      <c r="B64" s="114" t="s">
        <v>419</v>
      </c>
      <c r="C64" s="99">
        <v>18</v>
      </c>
      <c r="D64" s="99" t="s">
        <v>357</v>
      </c>
      <c r="E64" s="120" t="s">
        <v>415</v>
      </c>
      <c r="F64" s="120">
        <v>226.23</v>
      </c>
      <c r="G64" s="99">
        <f>SUM(C64*F64)</f>
        <v>4072.14</v>
      </c>
      <c r="H64" s="91">
        <f>SUM(G64*30%)</f>
        <v>1221.6419999999998</v>
      </c>
      <c r="I64" s="91">
        <f>SUM(G64*20%)</f>
        <v>814.428</v>
      </c>
      <c r="J64" s="100">
        <f>G64+H64+I64</f>
        <v>6108.209999999999</v>
      </c>
    </row>
    <row r="65" spans="1:10" ht="63" customHeight="1">
      <c r="A65" s="107">
        <v>2</v>
      </c>
      <c r="B65" s="115" t="s">
        <v>400</v>
      </c>
      <c r="C65" s="99">
        <v>65</v>
      </c>
      <c r="D65" s="120" t="s">
        <v>190</v>
      </c>
      <c r="E65" s="120" t="s">
        <v>401</v>
      </c>
      <c r="F65" s="91">
        <v>244.85</v>
      </c>
      <c r="G65" s="99">
        <f>SUM(C65*F65)</f>
        <v>15915.25</v>
      </c>
      <c r="H65" s="91">
        <f>SUM(G65*30%)</f>
        <v>4774.575</v>
      </c>
      <c r="I65" s="91">
        <f>SUM(G65*20%)</f>
        <v>3183.05</v>
      </c>
      <c r="J65" s="100">
        <f>SUM(G65+H65+I65)</f>
        <v>23872.875</v>
      </c>
    </row>
    <row r="66" spans="1:10" ht="48">
      <c r="A66" s="107">
        <v>3</v>
      </c>
      <c r="B66" s="115" t="s">
        <v>411</v>
      </c>
      <c r="C66" s="99">
        <v>28</v>
      </c>
      <c r="D66" s="120" t="s">
        <v>193</v>
      </c>
      <c r="E66" s="120" t="s">
        <v>403</v>
      </c>
      <c r="F66" s="168">
        <v>226.23</v>
      </c>
      <c r="G66" s="99">
        <f>SUM(C66*F66)</f>
        <v>6334.44</v>
      </c>
      <c r="H66" s="91">
        <f>SUM(G66*20%)</f>
        <v>1266.888</v>
      </c>
      <c r="I66" s="91">
        <f>SUM(G66*20%)</f>
        <v>1266.888</v>
      </c>
      <c r="J66" s="100">
        <f>G66+H66+I66</f>
        <v>8868.216</v>
      </c>
    </row>
    <row r="67" spans="1:10" ht="12.75" hidden="1">
      <c r="A67" s="107"/>
      <c r="B67" s="115"/>
      <c r="C67" s="99"/>
      <c r="D67" s="120"/>
      <c r="E67" s="120"/>
      <c r="F67" s="99"/>
      <c r="G67" s="99"/>
      <c r="H67" s="91"/>
      <c r="I67" s="91"/>
      <c r="J67" s="100"/>
    </row>
    <row r="68" spans="1:10" ht="45" customHeight="1">
      <c r="A68" s="107">
        <v>4</v>
      </c>
      <c r="B68" s="114" t="s">
        <v>412</v>
      </c>
      <c r="C68" s="99">
        <v>36</v>
      </c>
      <c r="D68" s="99" t="s">
        <v>198</v>
      </c>
      <c r="E68" s="120" t="s">
        <v>402</v>
      </c>
      <c r="F68" s="91">
        <v>263.47</v>
      </c>
      <c r="G68" s="99">
        <f>SUM(C68*F68)</f>
        <v>9484.920000000002</v>
      </c>
      <c r="H68" s="91">
        <f>SUM(G68*30%)</f>
        <v>2845.4760000000006</v>
      </c>
      <c r="I68" s="91">
        <f>SUM(G68*20%)</f>
        <v>1896.9840000000004</v>
      </c>
      <c r="J68" s="100">
        <f>SUM(G68+H68+I68)</f>
        <v>14227.380000000003</v>
      </c>
    </row>
    <row r="69" spans="1:10" ht="34.5" customHeight="1">
      <c r="A69" s="107">
        <v>5</v>
      </c>
      <c r="B69" s="167" t="s">
        <v>413</v>
      </c>
      <c r="C69" s="122">
        <v>12</v>
      </c>
      <c r="D69" s="99" t="s">
        <v>404</v>
      </c>
      <c r="E69" s="120" t="s">
        <v>318</v>
      </c>
      <c r="F69" s="91">
        <v>263.47</v>
      </c>
      <c r="G69" s="122">
        <f>SUM(C69*F69)</f>
        <v>3161.6400000000003</v>
      </c>
      <c r="H69" s="124">
        <f>SUM(G69*30%)</f>
        <v>948.4920000000001</v>
      </c>
      <c r="I69" s="124">
        <f>SUM(G69*20%)</f>
        <v>632.3280000000001</v>
      </c>
      <c r="J69" s="125">
        <f>SUM(G69+H69+I69)</f>
        <v>4742.460000000001</v>
      </c>
    </row>
    <row r="70" spans="1:10" ht="36">
      <c r="A70" s="107">
        <v>6</v>
      </c>
      <c r="B70" s="167" t="s">
        <v>414</v>
      </c>
      <c r="C70" s="122">
        <v>12</v>
      </c>
      <c r="D70" s="122" t="s">
        <v>405</v>
      </c>
      <c r="E70" s="121" t="s">
        <v>406</v>
      </c>
      <c r="F70" s="121">
        <v>244.85</v>
      </c>
      <c r="G70" s="122">
        <f>SUM(C70*F70)</f>
        <v>2938.2</v>
      </c>
      <c r="H70" s="124">
        <f>SUM(G70*30%)</f>
        <v>881.4599999999999</v>
      </c>
      <c r="I70" s="124">
        <f>SUM(G70*20%)</f>
        <v>587.64</v>
      </c>
      <c r="J70" s="125">
        <f>SUM(G70+H70+I70)</f>
        <v>4407.3</v>
      </c>
    </row>
    <row r="71" spans="1:10" ht="36.75" thickBot="1">
      <c r="A71" s="107">
        <v>7</v>
      </c>
      <c r="B71" s="116" t="s">
        <v>294</v>
      </c>
      <c r="C71" s="122">
        <v>6</v>
      </c>
      <c r="D71" s="122"/>
      <c r="E71" s="121" t="s">
        <v>314</v>
      </c>
      <c r="F71" s="91">
        <v>263.47</v>
      </c>
      <c r="G71" s="122">
        <f>SUM(C71*F71)</f>
        <v>1580.8200000000002</v>
      </c>
      <c r="H71" s="124">
        <f>SUM(G71*30%)</f>
        <v>474.24600000000004</v>
      </c>
      <c r="I71" s="124">
        <f>SUM(G71*20%)</f>
        <v>316.16400000000004</v>
      </c>
      <c r="J71" s="125">
        <f>SUM(G71+H71+I71)</f>
        <v>2371.2300000000005</v>
      </c>
    </row>
    <row r="72" spans="1:10" ht="24.75" customHeight="1" thickBot="1">
      <c r="A72" s="109"/>
      <c r="B72" s="117" t="s">
        <v>212</v>
      </c>
      <c r="C72" s="123">
        <f>SUM(C63:C71)</f>
        <v>177</v>
      </c>
      <c r="D72" s="110"/>
      <c r="E72" s="110"/>
      <c r="F72" s="126"/>
      <c r="G72" s="127">
        <f>SUM(G63:G71)</f>
        <v>43487.409999999996</v>
      </c>
      <c r="H72" s="127">
        <f>SUM(H63:H71)</f>
        <v>12412.778999999999</v>
      </c>
      <c r="I72" s="127">
        <v>8697.48</v>
      </c>
      <c r="J72" s="128">
        <f>SUM(J63:J71)</f>
        <v>64597.67100000001</v>
      </c>
    </row>
    <row r="73" ht="12.75">
      <c r="K73" s="15"/>
    </row>
    <row r="74" spans="2:11" ht="24.75" customHeight="1">
      <c r="B74" s="430" t="s">
        <v>213</v>
      </c>
      <c r="C74" s="430"/>
      <c r="D74" s="430"/>
      <c r="E74" s="430"/>
      <c r="F74" s="430"/>
      <c r="G74" s="430"/>
      <c r="H74" s="431"/>
      <c r="I74" s="169"/>
      <c r="J74" s="169"/>
      <c r="K74" s="169"/>
    </row>
    <row r="75" spans="2:11" ht="13.5" thickBo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</row>
    <row r="76" spans="1:11" ht="25.5" customHeight="1">
      <c r="A76" s="470" t="s">
        <v>2</v>
      </c>
      <c r="B76" s="455" t="s">
        <v>214</v>
      </c>
      <c r="C76" s="210" t="s">
        <v>319</v>
      </c>
      <c r="D76" s="210" t="s">
        <v>320</v>
      </c>
      <c r="E76" s="211" t="s">
        <v>215</v>
      </c>
      <c r="F76" s="462" t="s">
        <v>216</v>
      </c>
      <c r="G76" s="463"/>
      <c r="H76" s="453" t="s">
        <v>217</v>
      </c>
      <c r="I76" s="454"/>
      <c r="J76" s="449" t="s">
        <v>212</v>
      </c>
      <c r="K76" s="450"/>
    </row>
    <row r="77" spans="1:11" ht="51">
      <c r="A77" s="471"/>
      <c r="B77" s="456"/>
      <c r="C77" s="212"/>
      <c r="D77" s="212" t="s">
        <v>321</v>
      </c>
      <c r="E77" s="213"/>
      <c r="F77" s="230" t="s">
        <v>279</v>
      </c>
      <c r="G77" s="231" t="s">
        <v>280</v>
      </c>
      <c r="H77" s="230" t="s">
        <v>279</v>
      </c>
      <c r="I77" s="231" t="s">
        <v>280</v>
      </c>
      <c r="J77" s="451"/>
      <c r="K77" s="452"/>
    </row>
    <row r="78" spans="1:11" ht="12.75">
      <c r="A78" s="472">
        <v>1</v>
      </c>
      <c r="B78" s="473" t="s">
        <v>407</v>
      </c>
      <c r="C78" s="334">
        <v>17629</v>
      </c>
      <c r="D78" s="309">
        <f>SUM(C78*20%+C78*30%)</f>
        <v>8814.5</v>
      </c>
      <c r="E78" s="214">
        <v>179.88</v>
      </c>
      <c r="F78" s="214">
        <v>108</v>
      </c>
      <c r="G78" s="174"/>
      <c r="H78" s="232">
        <f>SUM(E78*F78)</f>
        <v>19427.04</v>
      </c>
      <c r="I78" s="176"/>
      <c r="J78" s="233">
        <f>SUM(H78+I79)</f>
        <v>19427.04</v>
      </c>
      <c r="K78" s="234"/>
    </row>
    <row r="79" spans="1:11" ht="13.5" thickBot="1">
      <c r="A79" s="421"/>
      <c r="B79" s="474"/>
      <c r="C79" s="335"/>
      <c r="D79" s="310"/>
      <c r="E79" s="215">
        <v>108.1</v>
      </c>
      <c r="F79" s="175"/>
      <c r="G79" s="163"/>
      <c r="H79" s="177"/>
      <c r="I79">
        <f>SUM(E79*G79)</f>
        <v>0</v>
      </c>
      <c r="J79" s="235"/>
      <c r="K79" s="236"/>
    </row>
    <row r="80" spans="2:11" ht="13.5" thickBot="1">
      <c r="B80" s="169"/>
      <c r="C80" s="169"/>
      <c r="D80" s="169"/>
      <c r="E80" s="169"/>
      <c r="F80" s="169"/>
      <c r="G80" s="169"/>
      <c r="H80" s="169"/>
      <c r="I80" s="178"/>
      <c r="J80" s="193"/>
      <c r="K80" s="193"/>
    </row>
    <row r="81" spans="2:11" ht="12.75">
      <c r="B81" s="431" t="s">
        <v>295</v>
      </c>
      <c r="C81" s="431"/>
      <c r="D81" s="431"/>
      <c r="E81" s="431"/>
      <c r="F81" s="193">
        <v>26443.5</v>
      </c>
      <c r="G81" s="431" t="s">
        <v>409</v>
      </c>
      <c r="H81" s="431"/>
      <c r="I81" s="169"/>
      <c r="J81" s="169"/>
      <c r="K81" s="169"/>
    </row>
    <row r="82" spans="2:11" ht="12.75">
      <c r="B82" s="457" t="s">
        <v>261</v>
      </c>
      <c r="C82" s="457"/>
      <c r="D82" s="457"/>
      <c r="E82" s="457"/>
      <c r="F82" s="431" t="s">
        <v>410</v>
      </c>
      <c r="G82" s="431"/>
      <c r="H82" s="431"/>
      <c r="I82" s="169"/>
      <c r="J82" s="221"/>
      <c r="K82" s="169"/>
    </row>
    <row r="83" spans="2:11" ht="12.75">
      <c r="B83" s="169"/>
      <c r="C83" s="169"/>
      <c r="D83" s="169"/>
      <c r="E83" s="169"/>
      <c r="F83" s="169"/>
      <c r="G83" s="169"/>
      <c r="H83" s="169"/>
      <c r="I83" s="169"/>
      <c r="J83" s="221"/>
      <c r="K83" s="169"/>
    </row>
    <row r="84" spans="1:10" ht="12.75">
      <c r="A84" s="23"/>
      <c r="B84" s="170"/>
      <c r="C84" s="222" t="s">
        <v>132</v>
      </c>
      <c r="D84" s="469" t="s">
        <v>262</v>
      </c>
      <c r="E84" s="430"/>
      <c r="F84" s="430"/>
      <c r="G84" s="395"/>
      <c r="H84" s="395"/>
      <c r="I84" s="395"/>
      <c r="J84" s="170"/>
    </row>
    <row r="85" spans="1:11" ht="12.75">
      <c r="A85" s="23"/>
      <c r="B85" s="170"/>
      <c r="C85" s="222"/>
      <c r="D85" s="222"/>
      <c r="E85" s="224"/>
      <c r="F85" s="224"/>
      <c r="G85" s="202"/>
      <c r="H85" s="202"/>
      <c r="I85" s="202"/>
      <c r="J85" s="223"/>
      <c r="K85" s="170"/>
    </row>
    <row r="86" spans="1:11" ht="12.75">
      <c r="A86" s="23"/>
      <c r="B86" s="170"/>
      <c r="C86" s="202"/>
      <c r="D86" s="268">
        <f>SUM(J72)</f>
        <v>64597.67100000001</v>
      </c>
      <c r="F86" s="15">
        <f>SUM(J78)</f>
        <v>19427.04</v>
      </c>
      <c r="G86" s="269">
        <v>0.15</v>
      </c>
      <c r="J86">
        <f>SUM((D86+F86)*G86)</f>
        <v>12603.706650000002</v>
      </c>
      <c r="K86" s="171" t="s">
        <v>225</v>
      </c>
    </row>
    <row r="87" spans="1:11" ht="12.75">
      <c r="A87" s="23"/>
      <c r="B87" s="170"/>
      <c r="C87" s="202"/>
      <c r="D87" s="464" t="s">
        <v>427</v>
      </c>
      <c r="E87" s="431"/>
      <c r="F87" s="431"/>
      <c r="G87" s="431"/>
      <c r="H87" s="431"/>
      <c r="I87" s="202"/>
      <c r="J87" s="225"/>
      <c r="K87" s="171"/>
    </row>
    <row r="88" spans="1:8" ht="12.75">
      <c r="A88" s="23"/>
      <c r="B88" s="170"/>
      <c r="C88" s="222" t="s">
        <v>133</v>
      </c>
      <c r="D88" s="395"/>
      <c r="E88" s="395"/>
      <c r="F88" s="395"/>
      <c r="G88" s="395"/>
      <c r="H88" s="395"/>
    </row>
    <row r="89" spans="1:11" ht="12.75">
      <c r="A89" s="23"/>
      <c r="B89" s="170"/>
      <c r="C89" s="222"/>
      <c r="D89" s="262" t="s">
        <v>263</v>
      </c>
      <c r="E89" s="259"/>
      <c r="F89" s="259"/>
      <c r="G89" s="259"/>
      <c r="H89" s="202"/>
      <c r="I89" s="202"/>
      <c r="J89" s="225"/>
      <c r="K89" s="171"/>
    </row>
    <row r="90" spans="1:11" ht="12.75">
      <c r="A90" s="23"/>
      <c r="B90" s="170"/>
      <c r="C90" s="202"/>
      <c r="D90" s="270">
        <f>SUM(J72+J78)</f>
        <v>84024.71100000001</v>
      </c>
      <c r="E90" s="149"/>
      <c r="F90" s="149">
        <f>SUM(J86)</f>
        <v>12603.706650000002</v>
      </c>
      <c r="G90" s="271">
        <v>0.28</v>
      </c>
      <c r="H90" s="149"/>
      <c r="I90" s="149"/>
      <c r="J90">
        <f>SUM((D90+F90)*28%)</f>
        <v>27055.956942000008</v>
      </c>
      <c r="K90" s="171" t="s">
        <v>225</v>
      </c>
    </row>
    <row r="91" spans="1:11" ht="12.75">
      <c r="A91" s="23"/>
      <c r="B91" s="170"/>
      <c r="C91" s="202"/>
      <c r="D91" s="332" t="s">
        <v>428</v>
      </c>
      <c r="E91" s="195"/>
      <c r="F91" s="195"/>
      <c r="G91" s="195"/>
      <c r="H91" s="195"/>
      <c r="I91" s="202"/>
      <c r="J91" s="226"/>
      <c r="K91" s="171"/>
    </row>
    <row r="92" spans="2:11" ht="12.75">
      <c r="B92" s="169"/>
      <c r="C92" s="193"/>
      <c r="D92" s="193"/>
      <c r="E92" s="193"/>
      <c r="F92" s="193"/>
      <c r="G92" s="193"/>
      <c r="H92" s="193"/>
      <c r="I92" s="193"/>
      <c r="J92" s="237"/>
      <c r="K92" s="169"/>
    </row>
    <row r="93" spans="2:11" ht="12.75">
      <c r="B93" s="169"/>
      <c r="C93" s="193"/>
      <c r="D93" s="193"/>
      <c r="E93" s="197" t="s">
        <v>264</v>
      </c>
      <c r="F93" s="197"/>
      <c r="G93" s="197"/>
      <c r="H93" s="193"/>
      <c r="I93" s="193"/>
      <c r="J93" s="227"/>
      <c r="K93" s="169"/>
    </row>
    <row r="94" spans="2:11" ht="13.5" thickBo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</row>
    <row r="95" spans="2:14" ht="13.5" thickBot="1">
      <c r="B95" s="216" t="s">
        <v>265</v>
      </c>
      <c r="C95" s="217"/>
      <c r="D95" s="217"/>
      <c r="E95" s="218"/>
      <c r="F95" s="219" t="s">
        <v>266</v>
      </c>
      <c r="G95" s="220"/>
      <c r="H95" s="219" t="s">
        <v>267</v>
      </c>
      <c r="I95" s="220"/>
      <c r="J95" s="219" t="s">
        <v>323</v>
      </c>
      <c r="K95" s="172"/>
      <c r="N95" s="222"/>
    </row>
    <row r="96" spans="2:11" ht="12.75">
      <c r="B96" s="133" t="s">
        <v>285</v>
      </c>
      <c r="C96" s="181"/>
      <c r="D96" s="181"/>
      <c r="E96" s="182"/>
      <c r="F96" s="387">
        <v>2</v>
      </c>
      <c r="G96" s="428"/>
      <c r="H96" s="179">
        <v>350</v>
      </c>
      <c r="I96" s="265"/>
      <c r="J96" s="460">
        <f>F96*H96</f>
        <v>700</v>
      </c>
      <c r="K96" s="461"/>
    </row>
    <row r="97" spans="2:11" ht="12.75">
      <c r="B97" s="104" t="s">
        <v>87</v>
      </c>
      <c r="C97" s="183"/>
      <c r="D97" s="183"/>
      <c r="E97" s="184"/>
      <c r="F97" s="185">
        <v>6</v>
      </c>
      <c r="G97" s="186"/>
      <c r="H97" s="180">
        <v>18</v>
      </c>
      <c r="I97" s="238"/>
      <c r="J97" s="180">
        <v>108</v>
      </c>
      <c r="K97" s="187"/>
    </row>
    <row r="98" spans="2:11" ht="12.75">
      <c r="B98" s="104" t="s">
        <v>286</v>
      </c>
      <c r="C98" s="183"/>
      <c r="D98" s="183"/>
      <c r="E98" s="184"/>
      <c r="F98" s="467">
        <v>11</v>
      </c>
      <c r="G98" s="468"/>
      <c r="H98" s="180">
        <v>16.98</v>
      </c>
      <c r="I98" s="238"/>
      <c r="J98" s="465">
        <f>H98*F98</f>
        <v>186.78</v>
      </c>
      <c r="K98" s="466"/>
    </row>
    <row r="99" spans="2:11" ht="12.75">
      <c r="B99" s="104" t="s">
        <v>89</v>
      </c>
      <c r="C99" s="183"/>
      <c r="D99" s="183"/>
      <c r="E99" s="184"/>
      <c r="F99" s="467">
        <v>11</v>
      </c>
      <c r="G99" s="468"/>
      <c r="H99" s="180">
        <v>20</v>
      </c>
      <c r="I99" s="238"/>
      <c r="J99" s="465">
        <f>H99*F99</f>
        <v>220</v>
      </c>
      <c r="K99" s="466"/>
    </row>
    <row r="100" spans="2:11" ht="13.5" thickBot="1">
      <c r="B100" s="188" t="s">
        <v>90</v>
      </c>
      <c r="C100" s="189"/>
      <c r="D100" s="189"/>
      <c r="E100" s="190"/>
      <c r="F100" s="447">
        <v>1</v>
      </c>
      <c r="G100" s="448"/>
      <c r="H100" s="191">
        <v>350</v>
      </c>
      <c r="I100" s="266"/>
      <c r="J100" s="458">
        <f>H100*F100</f>
        <v>350</v>
      </c>
      <c r="K100" s="459"/>
    </row>
    <row r="101" spans="2:11" ht="13.5" thickBot="1">
      <c r="B101" s="58" t="s">
        <v>282</v>
      </c>
      <c r="C101" s="59"/>
      <c r="D101" s="59"/>
      <c r="E101" s="59"/>
      <c r="F101" s="344"/>
      <c r="G101" s="345"/>
      <c r="H101" s="164">
        <f>SUM(H96:I100)</f>
        <v>754.98</v>
      </c>
      <c r="I101" s="165"/>
      <c r="J101" s="346">
        <f>SUM(J96:K100)</f>
        <v>1564.78</v>
      </c>
      <c r="K101" s="348"/>
    </row>
    <row r="102" spans="1:11" ht="12.75">
      <c r="A102" s="23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</row>
    <row r="103" spans="1:11" ht="18">
      <c r="A103" s="23"/>
      <c r="B103" s="263" t="s">
        <v>322</v>
      </c>
      <c r="C103" s="264"/>
      <c r="D103" s="264"/>
      <c r="E103" s="264"/>
      <c r="F103" s="264"/>
      <c r="G103" s="264"/>
      <c r="H103" s="264"/>
      <c r="I103" s="264"/>
      <c r="J103" s="202"/>
      <c r="K103" s="170"/>
    </row>
    <row r="104" spans="2:11" ht="12.75">
      <c r="B104" s="193" t="s">
        <v>212</v>
      </c>
      <c r="C104" s="193"/>
      <c r="D104" s="193"/>
      <c r="E104" s="193"/>
      <c r="F104" s="193"/>
      <c r="G104" s="193"/>
      <c r="H104" s="193"/>
      <c r="I104" s="196"/>
      <c r="J104" s="229">
        <f>SUM(J107+J109+J111+J116)</f>
        <v>2068.87696</v>
      </c>
      <c r="K104" s="1" t="s">
        <v>225</v>
      </c>
    </row>
    <row r="105" spans="2:10" ht="12.75">
      <c r="B105" s="194" t="s">
        <v>310</v>
      </c>
      <c r="C105" s="194"/>
      <c r="D105" s="194"/>
      <c r="E105" s="193"/>
      <c r="F105" s="193"/>
      <c r="G105" s="193"/>
      <c r="H105" s="193"/>
      <c r="I105" s="193"/>
      <c r="J105" s="227"/>
    </row>
    <row r="106" spans="2:10" ht="12.75">
      <c r="B106" s="256" t="s">
        <v>312</v>
      </c>
      <c r="C106" s="256"/>
      <c r="D106" s="193"/>
      <c r="E106" s="193"/>
      <c r="F106" s="193"/>
      <c r="G106" s="193"/>
      <c r="H106" s="193"/>
      <c r="I106" s="193"/>
      <c r="J106" s="227"/>
    </row>
    <row r="107" spans="2:11" ht="12.75">
      <c r="B107" s="331" t="s">
        <v>423</v>
      </c>
      <c r="C107" s="195"/>
      <c r="D107" s="195"/>
      <c r="E107" s="195"/>
      <c r="F107" s="195"/>
      <c r="G107" s="195"/>
      <c r="H107" s="195"/>
      <c r="I107" s="193"/>
      <c r="J107" s="257">
        <v>84.84</v>
      </c>
      <c r="K107" s="132" t="s">
        <v>225</v>
      </c>
    </row>
    <row r="108" spans="2:11" ht="12.75">
      <c r="B108" s="256" t="s">
        <v>311</v>
      </c>
      <c r="C108" s="256"/>
      <c r="D108" s="256"/>
      <c r="E108" s="193"/>
      <c r="F108" s="193"/>
      <c r="G108" s="193"/>
      <c r="H108" s="193"/>
      <c r="I108" s="193"/>
      <c r="J108" s="237"/>
      <c r="K108" s="71"/>
    </row>
    <row r="109" spans="2:11" ht="12.75">
      <c r="B109" s="331" t="s">
        <v>421</v>
      </c>
      <c r="C109" s="195"/>
      <c r="D109" s="195"/>
      <c r="E109" s="195"/>
      <c r="F109" s="195"/>
      <c r="G109" s="195"/>
      <c r="H109" s="195"/>
      <c r="I109" s="193"/>
      <c r="J109" s="258">
        <v>81.02</v>
      </c>
      <c r="K109" s="132" t="s">
        <v>225</v>
      </c>
    </row>
    <row r="110" spans="2:11" ht="12.75">
      <c r="B110" s="194" t="s">
        <v>94</v>
      </c>
      <c r="C110" s="194"/>
      <c r="D110" s="194"/>
      <c r="E110" s="193"/>
      <c r="F110" s="193"/>
      <c r="G110" s="193"/>
      <c r="H110" s="193"/>
      <c r="I110" s="193"/>
      <c r="J110" s="227"/>
      <c r="K110" s="71"/>
    </row>
    <row r="111" spans="2:11" ht="12.75">
      <c r="B111" s="193"/>
      <c r="C111" s="193">
        <v>0.012</v>
      </c>
      <c r="D111" s="193">
        <f>SUM(I19)</f>
        <v>11</v>
      </c>
      <c r="E111" s="193"/>
      <c r="F111">
        <v>29</v>
      </c>
      <c r="G111" s="193">
        <v>39.32</v>
      </c>
      <c r="H111" s="193"/>
      <c r="I111" s="193"/>
      <c r="J111" s="227">
        <f>SUM(C111*D111*F111*G111)</f>
        <v>150.51696</v>
      </c>
      <c r="K111" s="71"/>
    </row>
    <row r="112" spans="3:11" ht="12.75">
      <c r="C112" s="333" t="s">
        <v>424</v>
      </c>
      <c r="D112" s="195"/>
      <c r="E112" s="195"/>
      <c r="F112" s="195"/>
      <c r="G112" s="195"/>
      <c r="H112" s="195"/>
      <c r="I112" s="193"/>
      <c r="J112" s="258"/>
      <c r="K112" s="132" t="s">
        <v>225</v>
      </c>
    </row>
    <row r="113" spans="2:11" ht="12.75">
      <c r="B113" s="193"/>
      <c r="C113" s="193"/>
      <c r="D113" s="193"/>
      <c r="E113" s="193"/>
      <c r="F113" s="193"/>
      <c r="G113" s="193"/>
      <c r="H113" s="193"/>
      <c r="I113" s="193"/>
      <c r="J113" s="227"/>
      <c r="K113" s="71"/>
    </row>
    <row r="114" spans="2:11" ht="12.75">
      <c r="B114" s="430" t="s">
        <v>270</v>
      </c>
      <c r="C114" s="430"/>
      <c r="D114" s="259"/>
      <c r="E114" s="193"/>
      <c r="F114" s="193"/>
      <c r="G114" s="193"/>
      <c r="H114" s="193"/>
      <c r="I114" s="193"/>
      <c r="J114" s="227"/>
      <c r="K114" s="71"/>
    </row>
    <row r="115" spans="2:11" ht="12.75">
      <c r="B115" s="193"/>
      <c r="C115" s="193"/>
      <c r="D115" s="193"/>
      <c r="E115" s="193"/>
      <c r="F115" s="193"/>
      <c r="G115" s="193"/>
      <c r="H115" s="193"/>
      <c r="I115" s="193"/>
      <c r="J115" s="227"/>
      <c r="K115" s="71"/>
    </row>
    <row r="116" spans="2:11" ht="12.75">
      <c r="B116" s="260" t="s">
        <v>408</v>
      </c>
      <c r="C116" s="260"/>
      <c r="D116" s="260"/>
      <c r="E116" s="431" t="s">
        <v>422</v>
      </c>
      <c r="F116" s="431"/>
      <c r="G116" s="431"/>
      <c r="H116" s="193"/>
      <c r="I116" s="193"/>
      <c r="J116" s="258">
        <v>1752.5</v>
      </c>
      <c r="K116" s="132" t="s">
        <v>225</v>
      </c>
    </row>
    <row r="117" spans="2:10" ht="12.75">
      <c r="B117" s="261" t="s">
        <v>224</v>
      </c>
      <c r="C117" s="261"/>
      <c r="D117" s="261"/>
      <c r="E117" s="193"/>
      <c r="F117" s="193"/>
      <c r="G117" s="193"/>
      <c r="H117" s="193"/>
      <c r="I117" s="193"/>
      <c r="J117" s="193"/>
    </row>
    <row r="118" spans="2:10" ht="12.75">
      <c r="B118" s="194"/>
      <c r="C118" s="193"/>
      <c r="D118" s="193"/>
      <c r="E118" s="193"/>
      <c r="F118" s="193"/>
      <c r="G118" s="193"/>
      <c r="H118" s="193"/>
      <c r="I118" s="193"/>
      <c r="J118" s="193"/>
    </row>
    <row r="119" spans="2:10" ht="12.75">
      <c r="B119" s="194"/>
      <c r="C119" s="193"/>
      <c r="D119" s="193"/>
      <c r="E119" s="193"/>
      <c r="F119" s="193"/>
      <c r="G119" s="193"/>
      <c r="H119" s="193"/>
      <c r="I119" s="193"/>
      <c r="J119" s="193"/>
    </row>
    <row r="120" spans="2:10" ht="12.75">
      <c r="B120" s="193"/>
      <c r="C120" s="193"/>
      <c r="D120" s="193"/>
      <c r="E120" s="267" t="s">
        <v>227</v>
      </c>
      <c r="F120" s="195"/>
      <c r="G120" s="195"/>
      <c r="H120" s="195"/>
      <c r="I120" s="195"/>
      <c r="J120" s="193"/>
    </row>
    <row r="121" spans="2:11" ht="12.75">
      <c r="B121" s="194" t="s">
        <v>228</v>
      </c>
      <c r="C121" s="193"/>
      <c r="D121" s="193"/>
      <c r="E121" s="193"/>
      <c r="F121" s="193"/>
      <c r="G121" s="193"/>
      <c r="H121" s="193"/>
      <c r="I121" s="193"/>
      <c r="J121" s="228">
        <f>SUM(J123+J124)</f>
        <v>0</v>
      </c>
      <c r="K121" s="1" t="s">
        <v>299</v>
      </c>
    </row>
    <row r="122" spans="2:10" ht="12.75">
      <c r="B122" s="193"/>
      <c r="C122" s="193"/>
      <c r="D122" s="193"/>
      <c r="E122" s="193"/>
      <c r="F122" s="193"/>
      <c r="G122" s="193"/>
      <c r="H122" s="193"/>
      <c r="I122" s="193"/>
      <c r="J122" s="227"/>
    </row>
    <row r="123" spans="2:10" ht="12.75">
      <c r="B123" s="331" t="s">
        <v>420</v>
      </c>
      <c r="C123" s="195"/>
      <c r="D123" s="195"/>
      <c r="E123" s="195"/>
      <c r="F123" s="195"/>
      <c r="G123" s="195"/>
      <c r="H123" s="195"/>
      <c r="I123" s="193"/>
      <c r="J123" s="227"/>
    </row>
    <row r="124" spans="2:10" ht="12.75">
      <c r="B124" s="294"/>
      <c r="C124" s="294"/>
      <c r="D124" s="294"/>
      <c r="E124" s="294"/>
      <c r="F124" s="294"/>
      <c r="G124" s="294"/>
      <c r="H124" s="169"/>
      <c r="I124" s="193"/>
      <c r="J124" s="227"/>
    </row>
    <row r="125" spans="2:10" ht="12.75">
      <c r="B125" s="193"/>
      <c r="C125" s="193"/>
      <c r="D125" s="193"/>
      <c r="E125" s="193"/>
      <c r="F125" s="193"/>
      <c r="G125" s="193"/>
      <c r="H125" s="193"/>
      <c r="I125" s="193"/>
      <c r="J125" s="227"/>
    </row>
    <row r="126" spans="2:10" ht="12.75">
      <c r="B126" s="193"/>
      <c r="C126" s="193"/>
      <c r="D126" s="193"/>
      <c r="E126" s="197" t="s">
        <v>288</v>
      </c>
      <c r="F126" s="193"/>
      <c r="G126" s="193"/>
      <c r="H126" s="193"/>
      <c r="I126" s="193"/>
      <c r="J126" s="227"/>
    </row>
    <row r="127" spans="2:10" ht="12.75">
      <c r="B127" s="193"/>
      <c r="C127" s="193"/>
      <c r="D127" s="193"/>
      <c r="E127" s="193"/>
      <c r="F127" s="193"/>
      <c r="G127" s="193"/>
      <c r="H127" s="193"/>
      <c r="I127" s="193"/>
      <c r="J127" s="227"/>
    </row>
    <row r="128" spans="2:11" ht="12.75">
      <c r="B128" s="259" t="s">
        <v>229</v>
      </c>
      <c r="C128" s="259"/>
      <c r="D128" s="259"/>
      <c r="E128" s="259"/>
      <c r="F128" s="259"/>
      <c r="G128" s="193"/>
      <c r="H128" s="193"/>
      <c r="I128" s="193"/>
      <c r="J128" s="229">
        <f>SUM(C131*D131)</f>
        <v>2013</v>
      </c>
      <c r="K128" s="1" t="s">
        <v>298</v>
      </c>
    </row>
    <row r="129" spans="2:10" ht="12.75">
      <c r="B129" s="194"/>
      <c r="C129" s="194"/>
      <c r="D129" s="194"/>
      <c r="E129" s="194"/>
      <c r="F129" s="194"/>
      <c r="G129" s="193"/>
      <c r="H129" s="169"/>
      <c r="I129" s="169"/>
      <c r="J129" s="192"/>
    </row>
    <row r="130" spans="2:9" ht="12.75">
      <c r="B130" s="193"/>
      <c r="C130" s="198" t="s">
        <v>231</v>
      </c>
      <c r="D130" s="199" t="s">
        <v>110</v>
      </c>
      <c r="E130" s="198" t="s">
        <v>230</v>
      </c>
      <c r="F130" s="198"/>
      <c r="G130" s="169"/>
      <c r="H130" s="169"/>
      <c r="I130" s="169"/>
    </row>
    <row r="131" spans="2:9" ht="12.75">
      <c r="B131" s="193"/>
      <c r="C131" s="200">
        <v>183</v>
      </c>
      <c r="D131" s="201">
        <f>SUM(I19)</f>
        <v>11</v>
      </c>
      <c r="E131" s="200">
        <f>C131*D131</f>
        <v>2013</v>
      </c>
      <c r="F131" s="198"/>
      <c r="G131" s="169"/>
      <c r="H131" s="169"/>
      <c r="I131" s="169"/>
    </row>
    <row r="132" spans="2:10" ht="24" customHeight="1">
      <c r="B132" s="193"/>
      <c r="C132" s="193"/>
      <c r="D132" s="193"/>
      <c r="E132" s="193"/>
      <c r="F132" s="193"/>
      <c r="G132" s="193"/>
      <c r="H132" s="169"/>
      <c r="I132" s="169" t="s">
        <v>108</v>
      </c>
      <c r="J132" s="192"/>
    </row>
  </sheetData>
  <sheetProtection/>
  <mergeCells count="45">
    <mergeCell ref="G17:J17"/>
    <mergeCell ref="D84:I84"/>
    <mergeCell ref="A60:K60"/>
    <mergeCell ref="B74:H74"/>
    <mergeCell ref="A76:A77"/>
    <mergeCell ref="A78:A79"/>
    <mergeCell ref="B78:B79"/>
    <mergeCell ref="B114:C114"/>
    <mergeCell ref="B46:E46"/>
    <mergeCell ref="J98:K98"/>
    <mergeCell ref="D88:H88"/>
    <mergeCell ref="G20:I20"/>
    <mergeCell ref="H24:J24"/>
    <mergeCell ref="F98:G98"/>
    <mergeCell ref="J101:K101"/>
    <mergeCell ref="F99:G99"/>
    <mergeCell ref="J99:K99"/>
    <mergeCell ref="E116:G116"/>
    <mergeCell ref="J100:K100"/>
    <mergeCell ref="J96:K96"/>
    <mergeCell ref="F76:G76"/>
    <mergeCell ref="E13:G13"/>
    <mergeCell ref="H25:K25"/>
    <mergeCell ref="F101:G101"/>
    <mergeCell ref="D87:H87"/>
    <mergeCell ref="G23:K23"/>
    <mergeCell ref="G21:J21"/>
    <mergeCell ref="I2:J2"/>
    <mergeCell ref="I3:J3"/>
    <mergeCell ref="I4:K4"/>
    <mergeCell ref="J5:K5"/>
    <mergeCell ref="I6:K6"/>
    <mergeCell ref="G81:H81"/>
    <mergeCell ref="F8:G8"/>
    <mergeCell ref="C9:I9"/>
    <mergeCell ref="C10:I10"/>
    <mergeCell ref="G18:J18"/>
    <mergeCell ref="F100:G100"/>
    <mergeCell ref="J76:K77"/>
    <mergeCell ref="B81:E81"/>
    <mergeCell ref="H76:I76"/>
    <mergeCell ref="F82:H82"/>
    <mergeCell ref="B76:B77"/>
    <mergeCell ref="B82:E82"/>
    <mergeCell ref="F96:G96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2022-10-10T09:19:33Z</cp:lastPrinted>
  <dcterms:created xsi:type="dcterms:W3CDTF">1996-10-08T23:32:33Z</dcterms:created>
  <dcterms:modified xsi:type="dcterms:W3CDTF">2022-10-26T17:30:00Z</dcterms:modified>
  <cp:category/>
  <cp:version/>
  <cp:contentType/>
  <cp:contentStatus/>
</cp:coreProperties>
</file>